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850" yWindow="765" windowWidth="14520" windowHeight="8520" tabRatio="775" firstSheet="15" activeTab="15"/>
  </bookViews>
  <sheets>
    <sheet name="External Rates" sheetId="12" state="hidden" r:id="rId1"/>
    <sheet name="External New" sheetId="34" state="hidden" r:id="rId2"/>
    <sheet name="NGOs" sheetId="18" state="hidden" r:id="rId3"/>
    <sheet name="Atm display" sheetId="24" state="hidden" r:id="rId4"/>
    <sheet name="branch display" sheetId="25" state="hidden" r:id="rId5"/>
    <sheet name="Staff Rates" sheetId="23" state="hidden" r:id="rId6"/>
    <sheet name="Revaluation Rates" sheetId="14" state="hidden" r:id="rId7"/>
    <sheet name="Apolo Rates" sheetId="28" state="hidden" r:id="rId8"/>
    <sheet name="Sheet2" sheetId="27" state="hidden" r:id="rId9"/>
    <sheet name="Sheet1" sheetId="26" state="hidden" r:id="rId10"/>
    <sheet name="Working" sheetId="13" state="hidden" r:id="rId11"/>
    <sheet name="Fx Calculator" sheetId="21" state="hidden" r:id="rId12"/>
    <sheet name="working ZWL" sheetId="31" state="hidden" r:id="rId13"/>
    <sheet name="SPOT_RATES" sheetId="33" state="hidden" r:id="rId14"/>
    <sheet name="Sheet5" sheetId="32" state="hidden" r:id="rId15"/>
    <sheet name="website" sheetId="35" r:id="rId16"/>
  </sheets>
  <definedNames>
    <definedName name="OLE_LINK2" localSheetId="0">'External Rates'!$E$37</definedName>
    <definedName name="OLE_LINK2" localSheetId="2">NGOs!$B$37</definedName>
    <definedName name="_xlnm.Print_Area" localSheetId="3">'Atm display'!$A$1:$I$27</definedName>
    <definedName name="_xlnm.Print_Area" localSheetId="4">'branch display'!$A$1:$G$27</definedName>
    <definedName name="_xlnm.Print_Area" localSheetId="0">'External Rates'!$E$2:$V$107</definedName>
    <definedName name="_xlnm.Print_Area" localSheetId="2">NGOs!$B$3:$S$109</definedName>
    <definedName name="_xlnm.Print_Area" localSheetId="6">'Revaluation Rates'!$A$1:$Q$68</definedName>
    <definedName name="_xlnm.Print_Area" localSheetId="5">'Staff Rates'!$A$5:$K$30</definedName>
  </definedNames>
  <calcPr calcId="145621"/>
</workbook>
</file>

<file path=xl/calcChain.xml><?xml version="1.0" encoding="utf-8"?>
<calcChain xmlns="http://schemas.openxmlformats.org/spreadsheetml/2006/main">
  <c r="H47" i="35" l="1"/>
  <c r="G47" i="35"/>
  <c r="F47" i="35"/>
  <c r="E47" i="35"/>
  <c r="I43" i="35"/>
  <c r="H43" i="35"/>
  <c r="G43" i="35"/>
  <c r="F43" i="35"/>
  <c r="E43" i="35"/>
  <c r="G39" i="35"/>
  <c r="F39" i="35"/>
  <c r="E39" i="35"/>
  <c r="C39" i="35"/>
  <c r="B39" i="35"/>
  <c r="C38" i="35"/>
  <c r="B38" i="35"/>
  <c r="C37" i="35"/>
  <c r="B37" i="35"/>
  <c r="C36" i="35"/>
  <c r="B36" i="35"/>
  <c r="C35" i="35"/>
  <c r="B35" i="35"/>
  <c r="F34" i="35"/>
  <c r="C34" i="35"/>
  <c r="B34" i="35"/>
  <c r="L33" i="35"/>
  <c r="F33" i="35"/>
  <c r="C33" i="35"/>
  <c r="B33" i="35"/>
  <c r="L32" i="35"/>
  <c r="I32" i="35"/>
  <c r="F32" i="35"/>
  <c r="C32" i="35"/>
  <c r="B32" i="35"/>
  <c r="M22" i="35"/>
  <c r="L22" i="35"/>
  <c r="K22" i="35"/>
  <c r="D22" i="35"/>
  <c r="C22" i="35"/>
  <c r="B22" i="35"/>
  <c r="M21" i="35"/>
  <c r="L21" i="35"/>
  <c r="K21" i="35"/>
  <c r="J21" i="35"/>
  <c r="I21" i="35"/>
  <c r="H21" i="35"/>
  <c r="D21" i="35"/>
  <c r="C21" i="35"/>
  <c r="B21" i="35"/>
  <c r="M20" i="35"/>
  <c r="L20" i="35"/>
  <c r="K20" i="35"/>
  <c r="J20" i="35"/>
  <c r="I20" i="35"/>
  <c r="H20" i="35"/>
  <c r="G20" i="35"/>
  <c r="F20" i="35"/>
  <c r="E20" i="35"/>
  <c r="D20" i="35"/>
  <c r="C20" i="35"/>
  <c r="B20" i="35"/>
  <c r="M19" i="35"/>
  <c r="L19" i="35"/>
  <c r="K19" i="35"/>
  <c r="J19" i="35"/>
  <c r="I19" i="35"/>
  <c r="H19" i="35"/>
  <c r="G19" i="35"/>
  <c r="F19" i="35"/>
  <c r="E19" i="35"/>
  <c r="D19" i="35"/>
  <c r="C19" i="35"/>
  <c r="B19" i="35"/>
  <c r="M18" i="35"/>
  <c r="L18" i="35"/>
  <c r="K18" i="35"/>
  <c r="J18" i="35"/>
  <c r="I18" i="35"/>
  <c r="H18" i="35"/>
  <c r="G18" i="35"/>
  <c r="F18" i="35"/>
  <c r="E18" i="35"/>
  <c r="D18" i="35"/>
  <c r="C18" i="35"/>
  <c r="B18" i="35"/>
  <c r="M17" i="35"/>
  <c r="L17" i="35"/>
  <c r="K17" i="35"/>
  <c r="J17" i="35"/>
  <c r="I17" i="35"/>
  <c r="H17" i="35"/>
  <c r="G17" i="35"/>
  <c r="F17" i="35"/>
  <c r="E17" i="35"/>
  <c r="D17" i="35"/>
  <c r="C17" i="35"/>
  <c r="B17" i="35"/>
  <c r="M16" i="35"/>
  <c r="L16" i="35"/>
  <c r="K16" i="35"/>
  <c r="J16" i="35"/>
  <c r="I16" i="35"/>
  <c r="H16" i="35"/>
  <c r="G16" i="35"/>
  <c r="F16" i="35"/>
  <c r="E16" i="35"/>
  <c r="D16" i="35"/>
  <c r="C16" i="35"/>
  <c r="B16" i="35"/>
  <c r="M15" i="35"/>
  <c r="L15" i="35"/>
  <c r="K15" i="35"/>
  <c r="J15" i="35"/>
  <c r="I15" i="35"/>
  <c r="H15" i="35"/>
  <c r="G15" i="35"/>
  <c r="F15" i="35"/>
  <c r="E15" i="35"/>
  <c r="D15" i="35"/>
  <c r="C15" i="35"/>
  <c r="B15" i="35"/>
  <c r="A11" i="35"/>
  <c r="G17" i="13" l="1"/>
  <c r="Q52" i="12"/>
  <c r="G16" i="13"/>
  <c r="P52" i="12"/>
  <c r="G15" i="13"/>
  <c r="O52" i="12"/>
  <c r="G14" i="13"/>
  <c r="N52" i="12"/>
  <c r="H16" i="31"/>
  <c r="F28" i="26"/>
  <c r="K28" i="26"/>
  <c r="F16" i="31"/>
  <c r="E28" i="26"/>
  <c r="J28" i="26"/>
  <c r="E16" i="31"/>
  <c r="D34" i="31"/>
  <c r="D13" i="13"/>
  <c r="L20" i="12"/>
  <c r="K20" i="12"/>
  <c r="K38" i="12"/>
  <c r="J20" i="12"/>
  <c r="J38" i="12"/>
  <c r="D33" i="31"/>
  <c r="D12" i="13"/>
  <c r="L19" i="12"/>
  <c r="K19" i="12"/>
  <c r="K37" i="12"/>
  <c r="J19" i="12"/>
  <c r="J37" i="12"/>
  <c r="D32" i="31"/>
  <c r="D11" i="13"/>
  <c r="L18" i="12"/>
  <c r="J18" i="12"/>
  <c r="K36" i="12"/>
  <c r="K18" i="12"/>
  <c r="J36" i="12"/>
  <c r="D30" i="31"/>
  <c r="D9" i="13"/>
  <c r="L17" i="12"/>
  <c r="J17" i="12"/>
  <c r="K35" i="12"/>
  <c r="K17" i="12"/>
  <c r="J35" i="12"/>
  <c r="D28" i="31"/>
  <c r="D7" i="13"/>
  <c r="L16" i="12"/>
  <c r="J16" i="12"/>
  <c r="K34" i="12"/>
  <c r="K16" i="12"/>
  <c r="J34" i="12"/>
  <c r="D40" i="31"/>
  <c r="D19" i="13"/>
  <c r="N33" i="12"/>
  <c r="D26" i="31"/>
  <c r="D5" i="13"/>
  <c r="L15" i="12"/>
  <c r="J15" i="12"/>
  <c r="K33" i="12"/>
  <c r="K15" i="12"/>
  <c r="J33" i="12"/>
  <c r="D42" i="31"/>
  <c r="D21" i="13"/>
  <c r="T32" i="12"/>
  <c r="D37" i="31"/>
  <c r="D16" i="13"/>
  <c r="N32" i="12"/>
  <c r="D25" i="31"/>
  <c r="D4" i="13"/>
  <c r="L14" i="12"/>
  <c r="K14" i="12"/>
  <c r="K32" i="12"/>
  <c r="J14" i="12"/>
  <c r="J32" i="12"/>
  <c r="D41" i="31"/>
  <c r="D20" i="13"/>
  <c r="T31" i="12"/>
  <c r="D31" i="31"/>
  <c r="D10" i="13"/>
  <c r="Q31" i="12"/>
  <c r="D35" i="31"/>
  <c r="D14" i="13"/>
  <c r="N31" i="12"/>
  <c r="D24" i="31"/>
  <c r="D3" i="13"/>
  <c r="L13" i="12"/>
  <c r="K13" i="12"/>
  <c r="K31" i="12"/>
  <c r="J13" i="12"/>
  <c r="J31" i="12"/>
  <c r="H26" i="26"/>
  <c r="J26" i="26"/>
  <c r="E9" i="31"/>
  <c r="I26" i="26"/>
  <c r="K26" i="26"/>
  <c r="F9" i="31"/>
  <c r="H9" i="31"/>
  <c r="D45" i="28"/>
  <c r="U20" i="12"/>
  <c r="F45" i="28"/>
  <c r="T20" i="12"/>
  <c r="E45" i="28"/>
  <c r="S20" i="12"/>
  <c r="H11" i="26"/>
  <c r="J11" i="26"/>
  <c r="E8" i="31"/>
  <c r="I11" i="26"/>
  <c r="K11" i="26"/>
  <c r="F8" i="31"/>
  <c r="H8" i="31"/>
  <c r="D47" i="28"/>
  <c r="U19" i="12"/>
  <c r="F47" i="28"/>
  <c r="T19" i="12"/>
  <c r="E47" i="28"/>
  <c r="S19" i="12"/>
  <c r="D45" i="31"/>
  <c r="R19" i="12"/>
  <c r="Q19" i="12"/>
  <c r="P19" i="12"/>
  <c r="I13" i="26"/>
  <c r="J13" i="26"/>
  <c r="E7" i="31"/>
  <c r="H13" i="26"/>
  <c r="K13" i="26"/>
  <c r="F7" i="31"/>
  <c r="H7" i="31"/>
  <c r="D57" i="28"/>
  <c r="U18" i="12"/>
  <c r="F57" i="28"/>
  <c r="T18" i="12"/>
  <c r="E57" i="28"/>
  <c r="S18" i="12"/>
  <c r="R18" i="12"/>
  <c r="Q18" i="12"/>
  <c r="P18" i="12"/>
  <c r="O18" i="12"/>
  <c r="N18" i="12"/>
  <c r="M18" i="12"/>
  <c r="I14" i="26"/>
  <c r="J14" i="26"/>
  <c r="E6" i="31"/>
  <c r="H14" i="26"/>
  <c r="K14" i="26"/>
  <c r="F6" i="31"/>
  <c r="H6" i="31"/>
  <c r="D51" i="28"/>
  <c r="U17" i="12"/>
  <c r="F51" i="28"/>
  <c r="T17" i="12"/>
  <c r="E51" i="28"/>
  <c r="S17" i="12"/>
  <c r="D47" i="31"/>
  <c r="R17" i="12"/>
  <c r="Q17" i="12"/>
  <c r="P17" i="12"/>
  <c r="D49" i="31"/>
  <c r="O17" i="12"/>
  <c r="N17" i="12"/>
  <c r="M17" i="12"/>
  <c r="I21" i="26"/>
  <c r="J21" i="26"/>
  <c r="E5" i="31"/>
  <c r="H21" i="26"/>
  <c r="K21" i="26"/>
  <c r="F5" i="31"/>
  <c r="H5" i="31"/>
  <c r="D63" i="28"/>
  <c r="D64" i="28"/>
  <c r="U16" i="12"/>
  <c r="F63" i="28"/>
  <c r="T16" i="12"/>
  <c r="E63" i="28"/>
  <c r="S16" i="12"/>
  <c r="R16" i="12"/>
  <c r="Q16" i="12"/>
  <c r="P16" i="12"/>
  <c r="O16" i="12"/>
  <c r="N16" i="12"/>
  <c r="M16" i="12"/>
  <c r="I15" i="26"/>
  <c r="J15" i="26"/>
  <c r="E4" i="31"/>
  <c r="H15" i="26"/>
  <c r="K15" i="26"/>
  <c r="F4" i="31"/>
  <c r="H4" i="31"/>
  <c r="D55" i="28"/>
  <c r="U15" i="12"/>
  <c r="F55" i="28"/>
  <c r="T15" i="12"/>
  <c r="E55" i="28"/>
  <c r="S15" i="12"/>
  <c r="R15" i="12"/>
  <c r="Q15" i="12"/>
  <c r="P15" i="12"/>
  <c r="O15" i="12"/>
  <c r="N15" i="12"/>
  <c r="M15" i="12"/>
  <c r="H12" i="26"/>
  <c r="J12" i="26"/>
  <c r="E3" i="31"/>
  <c r="I12" i="26"/>
  <c r="K12" i="26"/>
  <c r="F3" i="31"/>
  <c r="H3" i="31"/>
  <c r="D49" i="28"/>
  <c r="U14" i="12"/>
  <c r="F49" i="28"/>
  <c r="T14" i="12"/>
  <c r="E49" i="28"/>
  <c r="S14" i="12"/>
  <c r="D46" i="31"/>
  <c r="R14" i="12"/>
  <c r="Q14" i="12"/>
  <c r="P14" i="12"/>
  <c r="D48" i="31"/>
  <c r="O14" i="12"/>
  <c r="N14" i="12"/>
  <c r="M14" i="12"/>
  <c r="H27" i="26"/>
  <c r="J27" i="26"/>
  <c r="E2" i="31"/>
  <c r="I27" i="26"/>
  <c r="K27" i="26"/>
  <c r="F2" i="31"/>
  <c r="H2" i="31"/>
  <c r="D53" i="28"/>
  <c r="U13" i="12"/>
  <c r="F53" i="28"/>
  <c r="T13" i="12"/>
  <c r="E53" i="28"/>
  <c r="S13" i="12"/>
  <c r="R13" i="12"/>
  <c r="Q13" i="12"/>
  <c r="P13" i="12"/>
  <c r="O13" i="12"/>
  <c r="N13" i="12"/>
  <c r="M13" i="12"/>
  <c r="A1" i="28"/>
  <c r="S24" i="18"/>
  <c r="R24" i="18"/>
  <c r="E43" i="28"/>
  <c r="F43" i="28"/>
  <c r="J43" i="28"/>
  <c r="E44" i="28"/>
  <c r="G44" i="28"/>
  <c r="I44" i="28"/>
  <c r="G43" i="28"/>
  <c r="I43" i="28"/>
  <c r="A11" i="34"/>
  <c r="H43" i="28"/>
  <c r="F44" i="28"/>
  <c r="H44" i="28"/>
  <c r="B2" i="33"/>
  <c r="C2" i="33"/>
  <c r="D2" i="33"/>
  <c r="B3" i="33"/>
  <c r="C3" i="33"/>
  <c r="D3" i="33"/>
  <c r="B4" i="33"/>
  <c r="C4" i="33"/>
  <c r="D4" i="33"/>
  <c r="B5" i="33"/>
  <c r="C5" i="33"/>
  <c r="D5" i="33"/>
  <c r="B6" i="33"/>
  <c r="C6" i="33"/>
  <c r="D6" i="33"/>
  <c r="B7" i="33"/>
  <c r="C7" i="33"/>
  <c r="D7" i="33"/>
  <c r="B8" i="33"/>
  <c r="C8" i="33"/>
  <c r="D8" i="33"/>
  <c r="B9" i="33"/>
  <c r="C9" i="33"/>
  <c r="D9" i="33"/>
  <c r="B10" i="33"/>
  <c r="C10" i="33"/>
  <c r="D10" i="33"/>
  <c r="B11" i="33"/>
  <c r="C11" i="33"/>
  <c r="D11" i="33"/>
  <c r="B12" i="33"/>
  <c r="C12" i="33"/>
  <c r="D12" i="33"/>
  <c r="B13" i="33"/>
  <c r="C13" i="33"/>
  <c r="D13" i="33"/>
  <c r="B14" i="33"/>
  <c r="C14" i="33"/>
  <c r="D14" i="33"/>
  <c r="B15" i="33"/>
  <c r="C15" i="33"/>
  <c r="D15" i="33"/>
  <c r="B16" i="33"/>
  <c r="C16" i="33"/>
  <c r="D16" i="33"/>
  <c r="B1" i="33"/>
  <c r="C1" i="33"/>
  <c r="D1" i="33"/>
  <c r="E1" i="33"/>
  <c r="F1" i="33"/>
  <c r="G1" i="33"/>
  <c r="A1" i="33"/>
  <c r="J44" i="28"/>
  <c r="N42" i="12"/>
  <c r="E43" i="34"/>
  <c r="D50" i="31"/>
  <c r="D21" i="28"/>
  <c r="D19" i="28"/>
  <c r="D37" i="28"/>
  <c r="D5" i="28"/>
  <c r="D27" i="28"/>
  <c r="D39" i="28"/>
  <c r="D9" i="28"/>
  <c r="D23" i="28"/>
  <c r="D43" i="31"/>
  <c r="H23" i="26"/>
  <c r="K23" i="26"/>
  <c r="F15" i="31"/>
  <c r="F15" i="33"/>
  <c r="F9" i="33"/>
  <c r="D6" i="13"/>
  <c r="D8" i="13"/>
  <c r="D15" i="13"/>
  <c r="L28" i="14"/>
  <c r="I38" i="14"/>
  <c r="D17" i="13"/>
  <c r="M77" i="14"/>
  <c r="J84" i="14"/>
  <c r="D18" i="13"/>
  <c r="G17" i="26"/>
  <c r="G24" i="26"/>
  <c r="G25" i="26"/>
  <c r="G22" i="26"/>
  <c r="G21" i="26"/>
  <c r="G27" i="26"/>
  <c r="G26" i="26"/>
  <c r="G23" i="26"/>
  <c r="G20" i="26"/>
  <c r="G19" i="26"/>
  <c r="G18" i="26"/>
  <c r="G16" i="26"/>
  <c r="G15" i="26"/>
  <c r="G14" i="26"/>
  <c r="G13" i="26"/>
  <c r="G12" i="26"/>
  <c r="G11" i="26"/>
  <c r="I27" i="21"/>
  <c r="H27" i="21"/>
  <c r="G27" i="21"/>
  <c r="F27" i="21"/>
  <c r="D27" i="21"/>
  <c r="H10" i="21"/>
  <c r="H8" i="21"/>
  <c r="J7" i="21"/>
  <c r="F7" i="21"/>
  <c r="H2" i="21"/>
  <c r="Q49" i="12"/>
  <c r="M52" i="18"/>
  <c r="L52" i="18"/>
  <c r="K12" i="13"/>
  <c r="P76" i="14"/>
  <c r="H64" i="14"/>
  <c r="H63" i="14"/>
  <c r="H62" i="14"/>
  <c r="H61" i="14"/>
  <c r="H60" i="14"/>
  <c r="H59" i="14"/>
  <c r="H58" i="14"/>
  <c r="H57" i="14"/>
  <c r="H56" i="14"/>
  <c r="H55" i="14"/>
  <c r="H54" i="14"/>
  <c r="H53" i="14"/>
  <c r="H52" i="14"/>
  <c r="H51" i="14"/>
  <c r="P50" i="14"/>
  <c r="O50" i="14"/>
  <c r="M50" i="14"/>
  <c r="L50" i="14"/>
  <c r="H50" i="14"/>
  <c r="H49" i="14"/>
  <c r="H48" i="14"/>
  <c r="P46" i="14"/>
  <c r="O46" i="14"/>
  <c r="M46" i="14"/>
  <c r="L46" i="14"/>
  <c r="P42" i="14"/>
  <c r="O42" i="14"/>
  <c r="N42" i="14"/>
  <c r="M42" i="14"/>
  <c r="P40" i="14"/>
  <c r="O40" i="14"/>
  <c r="N40" i="14"/>
  <c r="M40" i="14"/>
  <c r="P38" i="14"/>
  <c r="O38" i="14"/>
  <c r="N38" i="14"/>
  <c r="M38" i="14"/>
  <c r="C4" i="14"/>
  <c r="H10" i="23"/>
  <c r="C15" i="25"/>
  <c r="B24" i="24"/>
  <c r="C15" i="24"/>
  <c r="M49" i="18"/>
  <c r="L49" i="18"/>
  <c r="K49" i="18"/>
  <c r="O42" i="18"/>
  <c r="N42" i="18"/>
  <c r="M42" i="18"/>
  <c r="L42" i="18"/>
  <c r="K42" i="18"/>
  <c r="B6" i="18"/>
  <c r="P49" i="12"/>
  <c r="O49" i="12"/>
  <c r="N49" i="12"/>
  <c r="R42" i="12"/>
  <c r="Q42" i="12"/>
  <c r="P42" i="12"/>
  <c r="O42" i="12"/>
  <c r="E6" i="12"/>
  <c r="O28" i="14"/>
  <c r="I35" i="14"/>
  <c r="Q33" i="14"/>
  <c r="H35" i="14"/>
  <c r="I81" i="14"/>
  <c r="H81" i="14"/>
  <c r="O27" i="14"/>
  <c r="R32" i="14"/>
  <c r="G34" i="14"/>
  <c r="R33" i="14"/>
  <c r="G35" i="14"/>
  <c r="H86" i="14"/>
  <c r="I86" i="14"/>
  <c r="J79" i="14"/>
  <c r="S78" i="14"/>
  <c r="H80" i="14"/>
  <c r="R78" i="14"/>
  <c r="I80" i="14"/>
  <c r="R75" i="14"/>
  <c r="I83" i="14"/>
  <c r="J81" i="14"/>
  <c r="S75" i="14"/>
  <c r="H83" i="14"/>
  <c r="R79" i="14"/>
  <c r="I82" i="14"/>
  <c r="J80" i="14"/>
  <c r="S79" i="14"/>
  <c r="H82" i="14"/>
  <c r="J77" i="14"/>
  <c r="S76" i="14"/>
  <c r="H85" i="14"/>
  <c r="R76" i="14"/>
  <c r="I85" i="14"/>
  <c r="J83" i="14"/>
  <c r="I79" i="14"/>
  <c r="J78" i="14"/>
  <c r="I76" i="14"/>
  <c r="J75" i="14"/>
  <c r="I78" i="14"/>
  <c r="I87" i="14"/>
  <c r="J76" i="14"/>
  <c r="I77" i="14"/>
  <c r="H84" i="14"/>
  <c r="H87" i="14"/>
  <c r="I84" i="14"/>
  <c r="J82" i="14"/>
  <c r="J85" i="14"/>
  <c r="G43" i="34"/>
  <c r="I43" i="34"/>
  <c r="L30" i="14"/>
  <c r="R29" i="14"/>
  <c r="G40" i="14"/>
  <c r="J32" i="14"/>
  <c r="M76" i="14"/>
  <c r="H43" i="34"/>
  <c r="F43" i="34"/>
  <c r="E47" i="34"/>
  <c r="D20" i="28"/>
  <c r="J19" i="28"/>
  <c r="I19" i="28"/>
  <c r="I9" i="28"/>
  <c r="D10" i="28"/>
  <c r="J9" i="28"/>
  <c r="Q31" i="18"/>
  <c r="D29" i="28"/>
  <c r="J23" i="28"/>
  <c r="I23" i="28"/>
  <c r="D24" i="28"/>
  <c r="I39" i="28"/>
  <c r="D40" i="28"/>
  <c r="J39" i="28"/>
  <c r="D31" i="28"/>
  <c r="D17" i="28"/>
  <c r="D13" i="28"/>
  <c r="I14" i="18"/>
  <c r="G14" i="18"/>
  <c r="S3" i="21"/>
  <c r="D7" i="28"/>
  <c r="L27" i="14"/>
  <c r="Q26" i="14"/>
  <c r="D35" i="28"/>
  <c r="D15" i="28"/>
  <c r="J5" i="28"/>
  <c r="D6" i="28"/>
  <c r="I5" i="28"/>
  <c r="D25" i="28"/>
  <c r="I37" i="28"/>
  <c r="D38" i="28"/>
  <c r="J37" i="28"/>
  <c r="D11" i="28"/>
  <c r="D28" i="28"/>
  <c r="J27" i="28"/>
  <c r="I27" i="28"/>
  <c r="I20" i="18"/>
  <c r="D3" i="28"/>
  <c r="J69" i="14"/>
  <c r="I70" i="14"/>
  <c r="D33" i="28"/>
  <c r="M78" i="14"/>
  <c r="J86" i="14"/>
  <c r="D41" i="28"/>
  <c r="J21" i="28"/>
  <c r="E21" i="28"/>
  <c r="D22" i="28"/>
  <c r="I21" i="28"/>
  <c r="F21" i="28"/>
  <c r="D22" i="13"/>
  <c r="D43" i="28"/>
  <c r="D44" i="28"/>
  <c r="B4" i="14"/>
  <c r="G2" i="31"/>
  <c r="L31" i="14"/>
  <c r="I41" i="14"/>
  <c r="I34" i="14"/>
  <c r="I40" i="14"/>
  <c r="Q29" i="14"/>
  <c r="H40" i="14"/>
  <c r="Q32" i="14"/>
  <c r="H34" i="14"/>
  <c r="E3" i="33"/>
  <c r="E8" i="33"/>
  <c r="H25" i="26"/>
  <c r="K25" i="26"/>
  <c r="F13" i="31"/>
  <c r="F13" i="33"/>
  <c r="I24" i="26"/>
  <c r="J24" i="26"/>
  <c r="E14" i="31"/>
  <c r="E14" i="33"/>
  <c r="H18" i="26"/>
  <c r="K18" i="26"/>
  <c r="F10" i="31"/>
  <c r="F10" i="33"/>
  <c r="F4" i="33"/>
  <c r="F8" i="33"/>
  <c r="E7" i="33"/>
  <c r="F2" i="33"/>
  <c r="F6" i="33"/>
  <c r="H20" i="26"/>
  <c r="K20" i="26"/>
  <c r="I16" i="26"/>
  <c r="J16" i="26"/>
  <c r="E11" i="31"/>
  <c r="E11" i="33"/>
  <c r="I25" i="26"/>
  <c r="J25" i="26"/>
  <c r="E13" i="31"/>
  <c r="E13" i="33"/>
  <c r="H16" i="26"/>
  <c r="K16" i="26"/>
  <c r="F11" i="31"/>
  <c r="F11" i="33"/>
  <c r="E5" i="33"/>
  <c r="F5" i="33"/>
  <c r="H24" i="26"/>
  <c r="K24" i="26"/>
  <c r="F14" i="31"/>
  <c r="F14" i="33"/>
  <c r="I18" i="26"/>
  <c r="J18" i="26"/>
  <c r="E10" i="31"/>
  <c r="E10" i="33"/>
  <c r="H19" i="26"/>
  <c r="K19" i="26"/>
  <c r="H17" i="26"/>
  <c r="K17" i="26"/>
  <c r="F12" i="31"/>
  <c r="F12" i="33"/>
  <c r="I20" i="26"/>
  <c r="J20" i="26"/>
  <c r="E4" i="33"/>
  <c r="F7" i="33"/>
  <c r="H22" i="26"/>
  <c r="K22" i="26"/>
  <c r="E9" i="33"/>
  <c r="E2" i="33"/>
  <c r="F3" i="33"/>
  <c r="I17" i="14"/>
  <c r="H17" i="14"/>
  <c r="H32" i="14"/>
  <c r="I19" i="18"/>
  <c r="G19" i="18"/>
  <c r="I22" i="26"/>
  <c r="J22" i="26"/>
  <c r="I23" i="26"/>
  <c r="J23" i="26"/>
  <c r="E15" i="31"/>
  <c r="E15" i="33"/>
  <c r="I13" i="18"/>
  <c r="H13" i="18"/>
  <c r="K52" i="18"/>
  <c r="N52" i="18"/>
  <c r="P57" i="14"/>
  <c r="M57" i="14"/>
  <c r="I19" i="26"/>
  <c r="J19" i="26"/>
  <c r="E6" i="33"/>
  <c r="I17" i="26"/>
  <c r="J17" i="26"/>
  <c r="E12" i="31"/>
  <c r="E12" i="33"/>
  <c r="N49" i="18"/>
  <c r="E15" i="28"/>
  <c r="G15" i="28"/>
  <c r="G16" i="34"/>
  <c r="I14" i="14"/>
  <c r="G14" i="14"/>
  <c r="H29" i="14"/>
  <c r="I16" i="18"/>
  <c r="H16" i="18"/>
  <c r="J16" i="34"/>
  <c r="D17" i="34"/>
  <c r="G19" i="34"/>
  <c r="J19" i="34"/>
  <c r="L33" i="34"/>
  <c r="G47" i="34"/>
  <c r="H47" i="34"/>
  <c r="F47" i="34"/>
  <c r="L33" i="12"/>
  <c r="L32" i="14"/>
  <c r="Q31" i="14"/>
  <c r="H42" i="14"/>
  <c r="E41" i="28"/>
  <c r="I13" i="14"/>
  <c r="I28" i="14"/>
  <c r="P60" i="14"/>
  <c r="M60" i="14"/>
  <c r="E20" i="23"/>
  <c r="F20" i="23"/>
  <c r="I15" i="18"/>
  <c r="H15" i="18"/>
  <c r="I12" i="14"/>
  <c r="G12" i="14"/>
  <c r="G27" i="14"/>
  <c r="P58" i="14"/>
  <c r="M58" i="14"/>
  <c r="E18" i="23"/>
  <c r="F18" i="23"/>
  <c r="O30" i="14"/>
  <c r="R35" i="14"/>
  <c r="G43" i="14"/>
  <c r="F29" i="28"/>
  <c r="I18" i="14"/>
  <c r="G18" i="14"/>
  <c r="G33" i="14"/>
  <c r="P56" i="14"/>
  <c r="M56" i="14"/>
  <c r="E16" i="23"/>
  <c r="F16" i="23"/>
  <c r="J71" i="14"/>
  <c r="I72" i="14"/>
  <c r="P59" i="14"/>
  <c r="M59" i="14"/>
  <c r="E19" i="23"/>
  <c r="F19" i="23"/>
  <c r="J68" i="14"/>
  <c r="I69" i="14"/>
  <c r="J21" i="34"/>
  <c r="J22" i="28"/>
  <c r="I22" i="28"/>
  <c r="J35" i="28"/>
  <c r="D36" i="28"/>
  <c r="I35" i="28"/>
  <c r="D32" i="28"/>
  <c r="J31" i="28"/>
  <c r="I31" i="28"/>
  <c r="I29" i="28"/>
  <c r="D30" i="28"/>
  <c r="J29" i="28"/>
  <c r="I7" i="28"/>
  <c r="J7" i="28"/>
  <c r="D8" i="28"/>
  <c r="O31" i="14"/>
  <c r="Q36" i="14"/>
  <c r="H44" i="14"/>
  <c r="E31" i="28"/>
  <c r="D42" i="28"/>
  <c r="I41" i="28"/>
  <c r="J41" i="28"/>
  <c r="J28" i="28"/>
  <c r="I28" i="28"/>
  <c r="J40" i="28"/>
  <c r="I40" i="28"/>
  <c r="I10" i="28"/>
  <c r="J10" i="28"/>
  <c r="G21" i="28"/>
  <c r="E22" i="28"/>
  <c r="G22" i="28"/>
  <c r="I25" i="28"/>
  <c r="J25" i="28"/>
  <c r="D26" i="28"/>
  <c r="Q32" i="18"/>
  <c r="D12" i="28"/>
  <c r="I11" i="28"/>
  <c r="J11" i="28"/>
  <c r="I6" i="28"/>
  <c r="J6" i="28"/>
  <c r="J13" i="28"/>
  <c r="I13" i="28"/>
  <c r="D14" i="28"/>
  <c r="I33" i="28"/>
  <c r="J33" i="28"/>
  <c r="D34" i="28"/>
  <c r="I24" i="28"/>
  <c r="J24" i="28"/>
  <c r="F22" i="28"/>
  <c r="H22" i="28"/>
  <c r="H21" i="28"/>
  <c r="J15" i="28"/>
  <c r="I15" i="28"/>
  <c r="D16" i="28"/>
  <c r="I17" i="28"/>
  <c r="D18" i="28"/>
  <c r="J17" i="28"/>
  <c r="D4" i="28"/>
  <c r="I3" i="28"/>
  <c r="J3" i="28"/>
  <c r="I38" i="28"/>
  <c r="J38" i="28"/>
  <c r="J20" i="28"/>
  <c r="I20" i="28"/>
  <c r="L37" i="12"/>
  <c r="D21" i="34"/>
  <c r="G3" i="31"/>
  <c r="G2" i="33"/>
  <c r="H11" i="31"/>
  <c r="D59" i="28"/>
  <c r="H10" i="31"/>
  <c r="D69" i="28"/>
  <c r="H13" i="31"/>
  <c r="D65" i="28"/>
  <c r="H14" i="31"/>
  <c r="D67" i="28"/>
  <c r="I32" i="14"/>
  <c r="G17" i="14"/>
  <c r="G32" i="14"/>
  <c r="I31" i="18"/>
  <c r="G13" i="18"/>
  <c r="G31" i="18"/>
  <c r="L13" i="18"/>
  <c r="J13" i="18"/>
  <c r="G37" i="18"/>
  <c r="S9" i="21"/>
  <c r="L14" i="18"/>
  <c r="J14" i="18"/>
  <c r="O13" i="18"/>
  <c r="N13" i="18"/>
  <c r="G32" i="18"/>
  <c r="I37" i="18"/>
  <c r="H19" i="18"/>
  <c r="I11" i="14"/>
  <c r="I26" i="14"/>
  <c r="H15" i="31"/>
  <c r="D71" i="28"/>
  <c r="I16" i="14"/>
  <c r="I18" i="18"/>
  <c r="O18" i="18"/>
  <c r="J70" i="14"/>
  <c r="I71" i="14"/>
  <c r="H14" i="18"/>
  <c r="I32" i="18"/>
  <c r="O29" i="14"/>
  <c r="E17" i="23"/>
  <c r="F17" i="23"/>
  <c r="O57" i="14"/>
  <c r="G17" i="23"/>
  <c r="H17" i="23"/>
  <c r="O14" i="18"/>
  <c r="H20" i="18"/>
  <c r="G20" i="18"/>
  <c r="I38" i="18"/>
  <c r="O19" i="18"/>
  <c r="H12" i="31"/>
  <c r="D61" i="28"/>
  <c r="H31" i="18"/>
  <c r="U2" i="21"/>
  <c r="L29" i="14"/>
  <c r="Q28" i="14"/>
  <c r="H37" i="14"/>
  <c r="E35" i="28"/>
  <c r="I37" i="14"/>
  <c r="R26" i="14"/>
  <c r="G37" i="14"/>
  <c r="F35" i="28"/>
  <c r="I15" i="14"/>
  <c r="P55" i="14"/>
  <c r="I17" i="18"/>
  <c r="H19" i="34"/>
  <c r="F17" i="28"/>
  <c r="H17" i="28"/>
  <c r="F16" i="34"/>
  <c r="H14" i="14"/>
  <c r="G29" i="14"/>
  <c r="L32" i="12"/>
  <c r="I19" i="34"/>
  <c r="E16" i="28"/>
  <c r="G16" i="28"/>
  <c r="F15" i="28"/>
  <c r="I29" i="14"/>
  <c r="O16" i="18"/>
  <c r="M16" i="18"/>
  <c r="I34" i="18"/>
  <c r="L16" i="18"/>
  <c r="K16" i="18"/>
  <c r="H21" i="34"/>
  <c r="G16" i="18"/>
  <c r="S6" i="21"/>
  <c r="I43" i="14"/>
  <c r="D18" i="34"/>
  <c r="N4" i="21"/>
  <c r="E25" i="28"/>
  <c r="E26" i="28"/>
  <c r="G26" i="28"/>
  <c r="E13" i="28"/>
  <c r="L34" i="12"/>
  <c r="O15" i="18"/>
  <c r="N15" i="18"/>
  <c r="H16" i="34"/>
  <c r="E16" i="34"/>
  <c r="F5" i="28"/>
  <c r="F6" i="28"/>
  <c r="H6" i="28"/>
  <c r="I42" i="14"/>
  <c r="F19" i="28"/>
  <c r="F20" i="28"/>
  <c r="H20" i="28"/>
  <c r="D16" i="34"/>
  <c r="E19" i="28"/>
  <c r="G19" i="28"/>
  <c r="F11" i="28"/>
  <c r="F12" i="28"/>
  <c r="H12" i="28"/>
  <c r="D15" i="34"/>
  <c r="B17" i="34"/>
  <c r="L32" i="34"/>
  <c r="F13" i="28"/>
  <c r="H13" i="28"/>
  <c r="D20" i="34"/>
  <c r="R31" i="14"/>
  <c r="G42" i="14"/>
  <c r="F41" i="28"/>
  <c r="F42" i="28"/>
  <c r="H42" i="28"/>
  <c r="E17" i="28"/>
  <c r="E11" i="28"/>
  <c r="D19" i="34"/>
  <c r="O58" i="14"/>
  <c r="G18" i="23"/>
  <c r="H18" i="23"/>
  <c r="F34" i="34"/>
  <c r="E5" i="28"/>
  <c r="E6" i="28"/>
  <c r="G6" i="28"/>
  <c r="K33" i="18"/>
  <c r="F32" i="34"/>
  <c r="F39" i="34"/>
  <c r="E39" i="34"/>
  <c r="L15" i="18"/>
  <c r="J15" i="18"/>
  <c r="K31" i="18"/>
  <c r="I16" i="34"/>
  <c r="C17" i="34"/>
  <c r="H13" i="14"/>
  <c r="I33" i="18"/>
  <c r="O60" i="14"/>
  <c r="G20" i="23"/>
  <c r="H20" i="23"/>
  <c r="F25" i="28"/>
  <c r="F26" i="28"/>
  <c r="H26" i="28"/>
  <c r="G13" i="14"/>
  <c r="H28" i="14"/>
  <c r="G15" i="18"/>
  <c r="S4" i="21"/>
  <c r="Q35" i="14"/>
  <c r="H43" i="14"/>
  <c r="E29" i="28"/>
  <c r="E30" i="28"/>
  <c r="G30" i="28"/>
  <c r="I27" i="14"/>
  <c r="P4" i="21"/>
  <c r="O59" i="14"/>
  <c r="G19" i="23"/>
  <c r="H19" i="23"/>
  <c r="H12" i="14"/>
  <c r="H27" i="14"/>
  <c r="O56" i="14"/>
  <c r="G16" i="23"/>
  <c r="H16" i="23"/>
  <c r="H18" i="14"/>
  <c r="H33" i="14"/>
  <c r="I33" i="14"/>
  <c r="L38" i="12"/>
  <c r="D22" i="34"/>
  <c r="E32" i="28"/>
  <c r="G32" i="28"/>
  <c r="G31" i="28"/>
  <c r="E42" i="28"/>
  <c r="G42" i="28"/>
  <c r="G41" i="28"/>
  <c r="I4" i="28"/>
  <c r="J4" i="28"/>
  <c r="J30" i="28"/>
  <c r="I30" i="28"/>
  <c r="I44" i="14"/>
  <c r="H29" i="28"/>
  <c r="F30" i="28"/>
  <c r="H30" i="28"/>
  <c r="J18" i="28"/>
  <c r="I18" i="28"/>
  <c r="I12" i="28"/>
  <c r="J12" i="28"/>
  <c r="F36" i="28"/>
  <c r="H36" i="28"/>
  <c r="H35" i="28"/>
  <c r="R36" i="14"/>
  <c r="G44" i="14"/>
  <c r="F31" i="28"/>
  <c r="I16" i="28"/>
  <c r="J16" i="28"/>
  <c r="I14" i="28"/>
  <c r="J14" i="28"/>
  <c r="J8" i="28"/>
  <c r="I8" i="28"/>
  <c r="I32" i="28"/>
  <c r="J32" i="28"/>
  <c r="I21" i="34"/>
  <c r="G35" i="28"/>
  <c r="E36" i="28"/>
  <c r="G36" i="28"/>
  <c r="I42" i="28"/>
  <c r="J42" i="28"/>
  <c r="J36" i="28"/>
  <c r="I36" i="28"/>
  <c r="I34" i="28"/>
  <c r="J34" i="28"/>
  <c r="J26" i="28"/>
  <c r="I26" i="28"/>
  <c r="E67" i="28"/>
  <c r="G67" i="28"/>
  <c r="D68" i="28"/>
  <c r="F67" i="28"/>
  <c r="E61" i="28"/>
  <c r="G61" i="28"/>
  <c r="F61" i="28"/>
  <c r="D62" i="28"/>
  <c r="D48" i="28"/>
  <c r="G47" i="28"/>
  <c r="I47" i="28"/>
  <c r="D50" i="28"/>
  <c r="G49" i="28"/>
  <c r="D72" i="28"/>
  <c r="F71" i="28"/>
  <c r="E71" i="28"/>
  <c r="G71" i="28"/>
  <c r="E69" i="28"/>
  <c r="G69" i="28"/>
  <c r="D70" i="28"/>
  <c r="F69" i="28"/>
  <c r="D58" i="28"/>
  <c r="G57" i="28"/>
  <c r="G63" i="28"/>
  <c r="E59" i="28"/>
  <c r="G59" i="28"/>
  <c r="D60" i="28"/>
  <c r="F59" i="28"/>
  <c r="G51" i="28"/>
  <c r="D52" i="28"/>
  <c r="D56" i="28"/>
  <c r="G55" i="28"/>
  <c r="G45" i="28"/>
  <c r="I45" i="28"/>
  <c r="D46" i="28"/>
  <c r="E65" i="28"/>
  <c r="G65" i="28"/>
  <c r="F65" i="28"/>
  <c r="D66" i="28"/>
  <c r="G53" i="28"/>
  <c r="D54" i="28"/>
  <c r="Q34" i="14"/>
  <c r="H36" i="14"/>
  <c r="E39" i="28"/>
  <c r="R34" i="14"/>
  <c r="G36" i="14"/>
  <c r="F39" i="28"/>
  <c r="F19" i="34"/>
  <c r="B21" i="34"/>
  <c r="K32" i="18"/>
  <c r="F33" i="34"/>
  <c r="E19" i="34"/>
  <c r="L31" i="12"/>
  <c r="G17" i="34"/>
  <c r="N31" i="18"/>
  <c r="I32" i="34"/>
  <c r="C21" i="34"/>
  <c r="G4" i="31"/>
  <c r="G3" i="33"/>
  <c r="J47" i="12"/>
  <c r="F16" i="33"/>
  <c r="F46" i="18"/>
  <c r="E16" i="33"/>
  <c r="F35" i="31"/>
  <c r="F41" i="31"/>
  <c r="F42" i="31"/>
  <c r="F24" i="31"/>
  <c r="F26" i="31"/>
  <c r="G46" i="18"/>
  <c r="U14" i="18"/>
  <c r="R14" i="18"/>
  <c r="U17" i="18"/>
  <c r="R17" i="18"/>
  <c r="U20" i="18"/>
  <c r="R20" i="18"/>
  <c r="U13" i="18"/>
  <c r="R13" i="18"/>
  <c r="U18" i="18"/>
  <c r="R18" i="18"/>
  <c r="U15" i="18"/>
  <c r="R15" i="18"/>
  <c r="U19" i="18"/>
  <c r="R19" i="18"/>
  <c r="F25" i="31"/>
  <c r="E28" i="31"/>
  <c r="E31" i="31"/>
  <c r="F30" i="31"/>
  <c r="E24" i="31"/>
  <c r="F34" i="31"/>
  <c r="E41" i="31"/>
  <c r="E37" i="31"/>
  <c r="F40" i="31"/>
  <c r="F31" i="31"/>
  <c r="F37" i="31"/>
  <c r="F32" i="31"/>
  <c r="E40" i="31"/>
  <c r="F28" i="31"/>
  <c r="E32" i="31"/>
  <c r="E30" i="31"/>
  <c r="E25" i="31"/>
  <c r="F33" i="31"/>
  <c r="E26" i="31"/>
  <c r="E34" i="31"/>
  <c r="E35" i="31"/>
  <c r="E42" i="31"/>
  <c r="E33" i="31"/>
  <c r="I47" i="12"/>
  <c r="I36" i="14"/>
  <c r="R28" i="14"/>
  <c r="G39" i="14"/>
  <c r="F37" i="28"/>
  <c r="H39" i="14"/>
  <c r="E37" i="28"/>
  <c r="P9" i="21"/>
  <c r="K13" i="18"/>
  <c r="N9" i="21"/>
  <c r="H11" i="14"/>
  <c r="H26" i="14"/>
  <c r="S2" i="21"/>
  <c r="M13" i="18"/>
  <c r="K14" i="18"/>
  <c r="G11" i="14"/>
  <c r="G26" i="14"/>
  <c r="H37" i="18"/>
  <c r="U9" i="21"/>
  <c r="U3" i="21"/>
  <c r="H32" i="18"/>
  <c r="H16" i="14"/>
  <c r="G31" i="14"/>
  <c r="I31" i="14"/>
  <c r="G16" i="14"/>
  <c r="H31" i="14"/>
  <c r="L36" i="12"/>
  <c r="G18" i="18"/>
  <c r="H18" i="18"/>
  <c r="I36" i="18"/>
  <c r="L18" i="18"/>
  <c r="N19" i="18"/>
  <c r="M19" i="18"/>
  <c r="S10" i="21"/>
  <c r="G38" i="18"/>
  <c r="N18" i="18"/>
  <c r="M18" i="18"/>
  <c r="U10" i="21"/>
  <c r="H38" i="18"/>
  <c r="N14" i="18"/>
  <c r="M14" i="18"/>
  <c r="G33" i="18"/>
  <c r="U4" i="21"/>
  <c r="U6" i="21"/>
  <c r="G34" i="18"/>
  <c r="G17" i="18"/>
  <c r="I35" i="18"/>
  <c r="O17" i="18"/>
  <c r="L17" i="18"/>
  <c r="H17" i="18"/>
  <c r="I39" i="14"/>
  <c r="M55" i="14"/>
  <c r="E15" i="23"/>
  <c r="F15" i="23"/>
  <c r="O55" i="14"/>
  <c r="G15" i="23"/>
  <c r="H15" i="23"/>
  <c r="I30" i="14"/>
  <c r="G15" i="14"/>
  <c r="H30" i="14"/>
  <c r="H15" i="14"/>
  <c r="G30" i="14"/>
  <c r="L35" i="12"/>
  <c r="F18" i="28"/>
  <c r="H18" i="28"/>
  <c r="H34" i="18"/>
  <c r="H41" i="28"/>
  <c r="G25" i="28"/>
  <c r="H15" i="28"/>
  <c r="F16" i="28"/>
  <c r="H16" i="28"/>
  <c r="J16" i="18"/>
  <c r="H5" i="28"/>
  <c r="G18" i="34"/>
  <c r="B18" i="34"/>
  <c r="N16" i="18"/>
  <c r="P10" i="21"/>
  <c r="C34" i="34"/>
  <c r="N6" i="21"/>
  <c r="H19" i="28"/>
  <c r="F33" i="28"/>
  <c r="F34" i="28"/>
  <c r="H34" i="28"/>
  <c r="P6" i="21"/>
  <c r="B16" i="34"/>
  <c r="E33" i="28"/>
  <c r="E34" i="28"/>
  <c r="G34" i="28"/>
  <c r="N3" i="21"/>
  <c r="C18" i="34"/>
  <c r="G13" i="28"/>
  <c r="E14" i="28"/>
  <c r="G14" i="28"/>
  <c r="M15" i="18"/>
  <c r="H11" i="28"/>
  <c r="E7" i="28"/>
  <c r="E8" i="28"/>
  <c r="G8" i="28"/>
  <c r="F14" i="28"/>
  <c r="H14" i="28"/>
  <c r="N10" i="21"/>
  <c r="E18" i="28"/>
  <c r="G18" i="28"/>
  <c r="G17" i="28"/>
  <c r="G5" i="28"/>
  <c r="F23" i="28"/>
  <c r="F24" i="28"/>
  <c r="H24" i="28"/>
  <c r="E17" i="34"/>
  <c r="F7" i="28"/>
  <c r="F8" i="28"/>
  <c r="H8" i="28"/>
  <c r="E9" i="28"/>
  <c r="G9" i="28"/>
  <c r="G20" i="34"/>
  <c r="E23" i="28"/>
  <c r="E24" i="28"/>
  <c r="G24" i="28"/>
  <c r="F3" i="28"/>
  <c r="H3" i="28"/>
  <c r="J17" i="34"/>
  <c r="K15" i="18"/>
  <c r="J20" i="34"/>
  <c r="F17" i="34"/>
  <c r="C38" i="34"/>
  <c r="E20" i="28"/>
  <c r="G20" i="28"/>
  <c r="J18" i="34"/>
  <c r="B34" i="34"/>
  <c r="B38" i="34"/>
  <c r="E12" i="28"/>
  <c r="G12" i="28"/>
  <c r="G11" i="28"/>
  <c r="M16" i="34"/>
  <c r="H25" i="28"/>
  <c r="E3" i="28"/>
  <c r="E4" i="28"/>
  <c r="G4" i="28"/>
  <c r="M22" i="34"/>
  <c r="M15" i="34"/>
  <c r="M20" i="34"/>
  <c r="M17" i="34"/>
  <c r="M19" i="34"/>
  <c r="M21" i="34"/>
  <c r="H33" i="18"/>
  <c r="C16" i="34"/>
  <c r="P3" i="21"/>
  <c r="C22" i="34"/>
  <c r="B22" i="34"/>
  <c r="H39" i="28"/>
  <c r="F40" i="28"/>
  <c r="H40" i="28"/>
  <c r="B20" i="34"/>
  <c r="E27" i="28"/>
  <c r="E40" i="28"/>
  <c r="G40" i="28"/>
  <c r="G39" i="28"/>
  <c r="C19" i="34"/>
  <c r="F9" i="28"/>
  <c r="H31" i="28"/>
  <c r="F32" i="28"/>
  <c r="H32" i="28"/>
  <c r="H37" i="28"/>
  <c r="F38" i="28"/>
  <c r="H38" i="28"/>
  <c r="E38" i="28"/>
  <c r="G38" i="28"/>
  <c r="G37" i="28"/>
  <c r="C20" i="34"/>
  <c r="F27" i="28"/>
  <c r="G56" i="28"/>
  <c r="I55" i="28"/>
  <c r="I56" i="28"/>
  <c r="I71" i="28"/>
  <c r="I72" i="28"/>
  <c r="G72" i="28"/>
  <c r="J65" i="28"/>
  <c r="J66" i="28"/>
  <c r="H65" i="28"/>
  <c r="H66" i="28"/>
  <c r="J51" i="28"/>
  <c r="J52" i="28"/>
  <c r="H51" i="28"/>
  <c r="H52" i="28"/>
  <c r="F64" i="28"/>
  <c r="E64" i="28"/>
  <c r="J71" i="28"/>
  <c r="J72" i="28"/>
  <c r="H71" i="28"/>
  <c r="H72" i="28"/>
  <c r="E62" i="28"/>
  <c r="F62" i="28"/>
  <c r="G66" i="28"/>
  <c r="I65" i="28"/>
  <c r="I66" i="28"/>
  <c r="E52" i="28"/>
  <c r="F52" i="28"/>
  <c r="J57" i="28"/>
  <c r="J58" i="28"/>
  <c r="H57" i="28"/>
  <c r="H58" i="28"/>
  <c r="E72" i="28"/>
  <c r="F72" i="28"/>
  <c r="J61" i="28"/>
  <c r="J62" i="28"/>
  <c r="H61" i="28"/>
  <c r="H62" i="28"/>
  <c r="G70" i="28"/>
  <c r="I69" i="28"/>
  <c r="I70" i="28"/>
  <c r="E66" i="28"/>
  <c r="F66" i="28"/>
  <c r="E48" i="28"/>
  <c r="G48" i="28"/>
  <c r="I48" i="28"/>
  <c r="F48" i="28"/>
  <c r="G52" i="28"/>
  <c r="I51" i="28"/>
  <c r="I52" i="28"/>
  <c r="G58" i="28"/>
  <c r="I57" i="28"/>
  <c r="I58" i="28"/>
  <c r="G62" i="28"/>
  <c r="I61" i="28"/>
  <c r="I62" i="28"/>
  <c r="J59" i="28"/>
  <c r="J60" i="28"/>
  <c r="H59" i="28"/>
  <c r="H60" i="28"/>
  <c r="E58" i="28"/>
  <c r="F58" i="28"/>
  <c r="G50" i="28"/>
  <c r="I49" i="28"/>
  <c r="I50" i="28"/>
  <c r="H67" i="28"/>
  <c r="H68" i="28"/>
  <c r="J67" i="28"/>
  <c r="J68" i="28"/>
  <c r="H63" i="28"/>
  <c r="H64" i="28"/>
  <c r="J63" i="28"/>
  <c r="J64" i="28"/>
  <c r="I63" i="28"/>
  <c r="I64" i="28"/>
  <c r="G64" i="28"/>
  <c r="F54" i="28"/>
  <c r="E54" i="28"/>
  <c r="H45" i="28"/>
  <c r="J45" i="28"/>
  <c r="E60" i="28"/>
  <c r="F60" i="28"/>
  <c r="J69" i="28"/>
  <c r="J70" i="28"/>
  <c r="H69" i="28"/>
  <c r="H70" i="28"/>
  <c r="E50" i="28"/>
  <c r="F50" i="28"/>
  <c r="E68" i="28"/>
  <c r="F68" i="28"/>
  <c r="J53" i="28"/>
  <c r="J54" i="28"/>
  <c r="H53" i="28"/>
  <c r="H54" i="28"/>
  <c r="E56" i="28"/>
  <c r="F56" i="28"/>
  <c r="E46" i="28"/>
  <c r="G46" i="28"/>
  <c r="I46" i="28"/>
  <c r="F46" i="28"/>
  <c r="J49" i="28"/>
  <c r="J50" i="28"/>
  <c r="H49" i="28"/>
  <c r="H50" i="28"/>
  <c r="G54" i="28"/>
  <c r="I53" i="28"/>
  <c r="I54" i="28"/>
  <c r="H55" i="28"/>
  <c r="H56" i="28"/>
  <c r="J55" i="28"/>
  <c r="J56" i="28"/>
  <c r="I59" i="28"/>
  <c r="I60" i="28"/>
  <c r="G60" i="28"/>
  <c r="E70" i="28"/>
  <c r="F70" i="28"/>
  <c r="H47" i="28"/>
  <c r="J47" i="28"/>
  <c r="G68" i="28"/>
  <c r="I67" i="28"/>
  <c r="I68" i="28"/>
  <c r="J15" i="34"/>
  <c r="G15" i="34"/>
  <c r="B15" i="34"/>
  <c r="G28" i="13"/>
  <c r="D24" i="25"/>
  <c r="B19" i="34"/>
  <c r="P2" i="21"/>
  <c r="C15" i="34"/>
  <c r="H46" i="18"/>
  <c r="G39" i="34"/>
  <c r="G5" i="31"/>
  <c r="G4" i="33"/>
  <c r="T14" i="18"/>
  <c r="Q14" i="18"/>
  <c r="T20" i="18"/>
  <c r="Q20" i="18"/>
  <c r="T17" i="18"/>
  <c r="Q17" i="18"/>
  <c r="S20" i="18"/>
  <c r="P20" i="18"/>
  <c r="S14" i="18"/>
  <c r="P14" i="18"/>
  <c r="S17" i="18"/>
  <c r="P17" i="18"/>
  <c r="S16" i="18"/>
  <c r="P16" i="18"/>
  <c r="T19" i="18"/>
  <c r="Q19" i="18"/>
  <c r="S15" i="18"/>
  <c r="P15" i="18"/>
  <c r="T16" i="18"/>
  <c r="Q16" i="18"/>
  <c r="U16" i="18"/>
  <c r="R16" i="18"/>
  <c r="S19" i="18"/>
  <c r="P19" i="18"/>
  <c r="T15" i="18"/>
  <c r="Q15" i="18"/>
  <c r="T13" i="18"/>
  <c r="Q13" i="18"/>
  <c r="T18" i="18"/>
  <c r="Q18" i="18"/>
  <c r="S13" i="18"/>
  <c r="P13" i="18"/>
  <c r="S18" i="18"/>
  <c r="P18" i="18"/>
  <c r="K47" i="12"/>
  <c r="N2" i="21"/>
  <c r="S8" i="21"/>
  <c r="H36" i="18"/>
  <c r="P8" i="21"/>
  <c r="N8" i="21"/>
  <c r="J18" i="18"/>
  <c r="K18" i="18"/>
  <c r="U8" i="21"/>
  <c r="N7" i="21"/>
  <c r="G41" i="14"/>
  <c r="G38" i="14"/>
  <c r="H35" i="18"/>
  <c r="S7" i="21"/>
  <c r="N17" i="18"/>
  <c r="M17" i="18"/>
  <c r="H41" i="14"/>
  <c r="H38" i="14"/>
  <c r="P7" i="21"/>
  <c r="G27" i="13"/>
  <c r="B24" i="25"/>
  <c r="G35" i="18"/>
  <c r="U7" i="21"/>
  <c r="I10" i="21"/>
  <c r="I8" i="21"/>
  <c r="J8" i="21"/>
  <c r="K17" i="18"/>
  <c r="J17" i="18"/>
  <c r="I17" i="34"/>
  <c r="F18" i="34"/>
  <c r="G33" i="28"/>
  <c r="G7" i="28"/>
  <c r="B33" i="34"/>
  <c r="E18" i="34"/>
  <c r="E10" i="28"/>
  <c r="G10" i="28"/>
  <c r="B35" i="34"/>
  <c r="H17" i="34"/>
  <c r="H33" i="28"/>
  <c r="G23" i="28"/>
  <c r="C35" i="34"/>
  <c r="H23" i="28"/>
  <c r="H7" i="28"/>
  <c r="F4" i="28"/>
  <c r="H4" i="28"/>
  <c r="B36" i="34"/>
  <c r="I20" i="34"/>
  <c r="C37" i="34"/>
  <c r="C39" i="34"/>
  <c r="E20" i="34"/>
  <c r="B32" i="34"/>
  <c r="F15" i="34"/>
  <c r="H18" i="34"/>
  <c r="I15" i="34"/>
  <c r="I18" i="34"/>
  <c r="C36" i="34"/>
  <c r="F20" i="34"/>
  <c r="E15" i="34"/>
  <c r="G3" i="28"/>
  <c r="B39" i="34"/>
  <c r="C32" i="34"/>
  <c r="H15" i="34"/>
  <c r="B37" i="34"/>
  <c r="C33" i="34"/>
  <c r="H20" i="34"/>
  <c r="L16" i="34"/>
  <c r="K16" i="34"/>
  <c r="K22" i="34"/>
  <c r="L22" i="34"/>
  <c r="L15" i="34"/>
  <c r="K15" i="34"/>
  <c r="L20" i="34"/>
  <c r="K20" i="34"/>
  <c r="M18" i="34"/>
  <c r="K18" i="34"/>
  <c r="L18" i="34"/>
  <c r="L17" i="34"/>
  <c r="L19" i="34"/>
  <c r="K19" i="34"/>
  <c r="K17" i="34"/>
  <c r="K21" i="34"/>
  <c r="L21" i="34"/>
  <c r="F28" i="28"/>
  <c r="H28" i="28"/>
  <c r="H27" i="28"/>
  <c r="E28" i="28"/>
  <c r="G28" i="28"/>
  <c r="G27" i="28"/>
  <c r="F10" i="28"/>
  <c r="H10" i="28"/>
  <c r="H9" i="28"/>
  <c r="J48" i="28"/>
  <c r="H48" i="28"/>
  <c r="H46" i="28"/>
  <c r="J46" i="28"/>
  <c r="G6" i="31"/>
  <c r="G5" i="33"/>
  <c r="G7" i="31"/>
  <c r="G6" i="33"/>
  <c r="G8" i="31"/>
  <c r="G7" i="33"/>
  <c r="G9" i="31"/>
  <c r="G8" i="33"/>
  <c r="G10" i="31"/>
  <c r="G9" i="33"/>
  <c r="G11" i="31"/>
  <c r="G10" i="33"/>
  <c r="G12" i="31"/>
  <c r="G11" i="33"/>
  <c r="G13" i="31"/>
  <c r="G12" i="33"/>
  <c r="G14" i="31"/>
  <c r="G13" i="33"/>
  <c r="G15" i="31"/>
  <c r="G14" i="33"/>
  <c r="G16" i="31"/>
  <c r="G16" i="33"/>
  <c r="G15" i="33"/>
  <c r="C31" i="26"/>
  <c r="G31" i="26"/>
  <c r="F31" i="26"/>
  <c r="C3" i="27"/>
  <c r="O9" i="26"/>
  <c r="E31" i="26"/>
  <c r="D80" i="26"/>
  <c r="S9" i="26"/>
  <c r="K3" i="27"/>
  <c r="D9" i="26"/>
  <c r="I31" i="26"/>
  <c r="H31" i="26"/>
  <c r="N9" i="26"/>
  <c r="D31" i="26"/>
  <c r="F80" i="26"/>
  <c r="E80" i="26"/>
  <c r="R9" i="26"/>
  <c r="P9" i="26"/>
  <c r="C80" i="26"/>
  <c r="L3" i="27"/>
  <c r="F3" i="27"/>
  <c r="Q9" i="26"/>
  <c r="G3" i="27"/>
  <c r="B3" i="27"/>
</calcChain>
</file>

<file path=xl/sharedStrings.xml><?xml version="1.0" encoding="utf-8"?>
<sst xmlns="http://schemas.openxmlformats.org/spreadsheetml/2006/main" count="1990" uniqueCount="522">
  <si>
    <t>USD CROSS RATES</t>
  </si>
  <si>
    <t>GBP CROSS RATES</t>
  </si>
  <si>
    <t>EUR CROSS RATES</t>
  </si>
  <si>
    <t>COUNTRY</t>
  </si>
  <si>
    <t>MID</t>
  </si>
  <si>
    <t xml:space="preserve">Australia                </t>
  </si>
  <si>
    <t xml:space="preserve">Botswana               </t>
  </si>
  <si>
    <t xml:space="preserve">Canada                  </t>
  </si>
  <si>
    <t xml:space="preserve">Japan                     </t>
  </si>
  <si>
    <t xml:space="preserve">South  Africa          </t>
  </si>
  <si>
    <t xml:space="preserve">Switzerland           </t>
  </si>
  <si>
    <t xml:space="preserve">United  Kingdom      </t>
  </si>
  <si>
    <t>EURO</t>
  </si>
  <si>
    <t>COMESA COUNTRIES</t>
  </si>
  <si>
    <t>USD CROSS</t>
  </si>
  <si>
    <t xml:space="preserve">Kenya           </t>
  </si>
  <si>
    <t xml:space="preserve">Lesotho          </t>
  </si>
  <si>
    <t xml:space="preserve">Malawi          </t>
  </si>
  <si>
    <t xml:space="preserve">Mauritius        </t>
  </si>
  <si>
    <t xml:space="preserve">Swaziland      </t>
  </si>
  <si>
    <t xml:space="preserve">Zambia         </t>
  </si>
  <si>
    <t>GBP</t>
  </si>
  <si>
    <t xml:space="preserve">EUR </t>
  </si>
  <si>
    <t>6 MONTHS</t>
  </si>
  <si>
    <t>USD RATES</t>
  </si>
  <si>
    <t>CONVENTIONAL QUOTES</t>
  </si>
  <si>
    <t>* CONVENTIONAL QUOTES</t>
  </si>
  <si>
    <t>WE SELL AT</t>
  </si>
  <si>
    <t>* USD AS VARIABLE CURRENCY</t>
  </si>
  <si>
    <t>BARCLAYS BANK OF ZIMBABWE LTD-TREASURY</t>
  </si>
  <si>
    <t>Treasury Dealers</t>
  </si>
  <si>
    <t>Tsitsi Mujuru</t>
  </si>
  <si>
    <t>tsitsi.mujuru@barclays.com</t>
  </si>
  <si>
    <t xml:space="preserve"> </t>
  </si>
  <si>
    <t>A Registered Commercial Bank</t>
  </si>
  <si>
    <t>Denmark</t>
  </si>
  <si>
    <t>Sweden</t>
  </si>
  <si>
    <t>Norway</t>
  </si>
  <si>
    <t>OTHER EUROPEAN COUNTRIES</t>
  </si>
  <si>
    <t xml:space="preserve">Bid </t>
  </si>
  <si>
    <t xml:space="preserve">Offer </t>
  </si>
  <si>
    <t xml:space="preserve">Mid  </t>
  </si>
  <si>
    <t xml:space="preserve">CALCULATION OF MID RATES </t>
  </si>
  <si>
    <t>1 MONTH</t>
  </si>
  <si>
    <t>3 MONTHS</t>
  </si>
  <si>
    <t>USD</t>
  </si>
  <si>
    <t>Euro</t>
  </si>
  <si>
    <t>Takura Madzivanyika</t>
  </si>
  <si>
    <t>takura.madzivanyika@barclays.com</t>
  </si>
  <si>
    <t xml:space="preserve"> CONVENTIONAL QUOTES</t>
  </si>
  <si>
    <t>USD AS VARIABLE CURRENCY</t>
  </si>
  <si>
    <t>BID</t>
  </si>
  <si>
    <t>OFFER</t>
  </si>
  <si>
    <t>Kenya</t>
  </si>
  <si>
    <t>EUR</t>
  </si>
  <si>
    <t>External rates Date</t>
  </si>
  <si>
    <t xml:space="preserve">BUY </t>
  </si>
  <si>
    <t xml:space="preserve">SELL </t>
  </si>
  <si>
    <t>NGOs and Premier  MARGINS %</t>
  </si>
  <si>
    <t>1 YEAR</t>
  </si>
  <si>
    <t>Malawi</t>
  </si>
  <si>
    <t>Zambia</t>
  </si>
  <si>
    <t>**For these Please call Treasury</t>
  </si>
  <si>
    <t xml:space="preserve">**For these Please call Treasury </t>
  </si>
  <si>
    <t>ZAR</t>
  </si>
  <si>
    <t>BWP</t>
  </si>
  <si>
    <t>Elimon taundi</t>
  </si>
  <si>
    <t>elimon.taundi@barclays.com</t>
  </si>
  <si>
    <t>Registered Commercial Bank</t>
  </si>
  <si>
    <t>Mid</t>
  </si>
  <si>
    <t>STAFF RATES</t>
  </si>
  <si>
    <t>AUD</t>
  </si>
  <si>
    <t>Other European Countries Mid-rates</t>
  </si>
  <si>
    <t>Other Asian Countries Mid-rates</t>
  </si>
  <si>
    <t>China</t>
  </si>
  <si>
    <t>India</t>
  </si>
  <si>
    <t>COMESA Mid-Rates</t>
  </si>
  <si>
    <t>USE BUY</t>
  </si>
  <si>
    <t>USE SELL</t>
  </si>
  <si>
    <t>CAD</t>
  </si>
  <si>
    <t>Transaction Type</t>
  </si>
  <si>
    <t>Amount</t>
  </si>
  <si>
    <t>Rate</t>
  </si>
  <si>
    <t>Equivalent</t>
  </si>
  <si>
    <t>JPY</t>
  </si>
  <si>
    <t>Deposit</t>
  </si>
  <si>
    <t>Worth</t>
  </si>
  <si>
    <t>CHF</t>
  </si>
  <si>
    <t>RTGS</t>
  </si>
  <si>
    <t>Amounting to</t>
  </si>
  <si>
    <t>Inter-account</t>
  </si>
  <si>
    <t>Withdrawal</t>
  </si>
  <si>
    <t>TT/Draft</t>
  </si>
  <si>
    <t>Walkin selling</t>
  </si>
  <si>
    <t>The   Client   is</t>
  </si>
  <si>
    <t>Staff</t>
  </si>
  <si>
    <r>
      <rPr>
        <sz val="12"/>
        <color indexed="9"/>
        <rFont val="Barclays Sans"/>
        <family val="2"/>
      </rPr>
      <t>USE</t>
    </r>
    <r>
      <rPr>
        <sz val="12"/>
        <rFont val="Barclays Sans"/>
        <family val="2"/>
      </rPr>
      <t xml:space="preserve"> BUY</t>
    </r>
  </si>
  <si>
    <r>
      <rPr>
        <sz val="12"/>
        <color indexed="9"/>
        <rFont val="Barclays Sans"/>
        <family val="2"/>
      </rPr>
      <t>USE</t>
    </r>
    <r>
      <rPr>
        <sz val="12"/>
        <rFont val="Barclays Sans"/>
        <family val="2"/>
      </rPr>
      <t xml:space="preserve"> SELL</t>
    </r>
  </si>
  <si>
    <t>Premier/NGO</t>
  </si>
  <si>
    <t>Standard/ Prestige/Corporates</t>
  </si>
  <si>
    <t xml:space="preserve"> BUY</t>
  </si>
  <si>
    <t xml:space="preserve"> SELL</t>
  </si>
  <si>
    <t>INTERNAL USE ONLY</t>
  </si>
  <si>
    <t>***PLEASE NOTE THE ABOVE RATES ARE FOR AMOUNTS LESS THAN USD1,000. OTHERWISE CALL TREASURY TO COVER****</t>
  </si>
  <si>
    <t xml:space="preserve">Staff Rates     </t>
  </si>
  <si>
    <t xml:space="preserve">ZAR  DEPOSIT RATES </t>
  </si>
  <si>
    <t xml:space="preserve">LIBOR RATES </t>
  </si>
  <si>
    <t>Date:</t>
  </si>
  <si>
    <t>ZAR 100 = ?</t>
  </si>
  <si>
    <t>We sell 100 Rands @</t>
  </si>
  <si>
    <t>We buy 100 Rands @</t>
  </si>
  <si>
    <t>Tendai Chaitezvi</t>
  </si>
  <si>
    <t>tendai.chaitezvi@barclays.com</t>
  </si>
  <si>
    <t>GBP=</t>
  </si>
  <si>
    <t>BWP=</t>
  </si>
  <si>
    <t>CHF=</t>
  </si>
  <si>
    <t>ZAR=</t>
  </si>
  <si>
    <t>CAD=</t>
  </si>
  <si>
    <t>CNY=</t>
  </si>
  <si>
    <t>INR=</t>
  </si>
  <si>
    <t>SEK=</t>
  </si>
  <si>
    <t>NOK=</t>
  </si>
  <si>
    <t>DKK=</t>
  </si>
  <si>
    <t>JPY=</t>
  </si>
  <si>
    <t>MUR=</t>
  </si>
  <si>
    <t>ZMW=</t>
  </si>
  <si>
    <t>MWK=</t>
  </si>
  <si>
    <t>KES=</t>
  </si>
  <si>
    <t>EUR=</t>
  </si>
  <si>
    <t>AUD=</t>
  </si>
  <si>
    <t>CF_BID</t>
  </si>
  <si>
    <t>CF_ASK</t>
  </si>
  <si>
    <t>Bid</t>
  </si>
  <si>
    <t>Ask</t>
  </si>
  <si>
    <t>mid</t>
  </si>
  <si>
    <t>CAD2WFSR=</t>
  </si>
  <si>
    <t>CAD1MFSR=</t>
  </si>
  <si>
    <t>CAD2MFSR=</t>
  </si>
  <si>
    <t>CAD3MFSR=</t>
  </si>
  <si>
    <t>CAD4MFSR=</t>
  </si>
  <si>
    <t>CAD5MFSR=</t>
  </si>
  <si>
    <t>CAD6MFSR=</t>
  </si>
  <si>
    <t>CAD7MFSR=</t>
  </si>
  <si>
    <t>CAD8MFSR=</t>
  </si>
  <si>
    <t>CAD9MFSR=</t>
  </si>
  <si>
    <t>CAD10MFSR=</t>
  </si>
  <si>
    <t>CAD11MFSR=</t>
  </si>
  <si>
    <t>CAD1YFSR=</t>
  </si>
  <si>
    <t>EUR3657MFSR=</t>
  </si>
  <si>
    <t>EUR3658MFSR=</t>
  </si>
  <si>
    <t>EUR3659MFSR=</t>
  </si>
  <si>
    <t>EUR36510MFSR=</t>
  </si>
  <si>
    <t>EUR36511MFSR=</t>
  </si>
  <si>
    <t>EUR3651YFSR=</t>
  </si>
  <si>
    <t>DKKSNFSR=</t>
  </si>
  <si>
    <t>DKKSWFSR=</t>
  </si>
  <si>
    <t>DKK2WFSR=</t>
  </si>
  <si>
    <t>DKK1MFSR=</t>
  </si>
  <si>
    <t>DKK2MFSR=</t>
  </si>
  <si>
    <t>DKK3MFSR=</t>
  </si>
  <si>
    <t>DKK4MFSR=</t>
  </si>
  <si>
    <t>DKK5MFSR=</t>
  </si>
  <si>
    <t>DKK6MFSR=</t>
  </si>
  <si>
    <t>DKK7MFSR=</t>
  </si>
  <si>
    <t>DKK8MFSR=</t>
  </si>
  <si>
    <t>DKK9MFSR=</t>
  </si>
  <si>
    <t>DKK10MFSR=</t>
  </si>
  <si>
    <t>DKK11MFSR=</t>
  </si>
  <si>
    <t>DKK1YFSR=</t>
  </si>
  <si>
    <t>NZDSNFSR=</t>
  </si>
  <si>
    <t>NZDSWFSR=</t>
  </si>
  <si>
    <t>NZD2WFSR=</t>
  </si>
  <si>
    <t>NZD1MFSR=</t>
  </si>
  <si>
    <t>NZD2MFSR=</t>
  </si>
  <si>
    <t>NZD3MFSR=</t>
  </si>
  <si>
    <t>NZD4MFSR=</t>
  </si>
  <si>
    <t>NZD5MFSR=</t>
  </si>
  <si>
    <t>NZD6MFSR=</t>
  </si>
  <si>
    <t>NZD7MFSR=</t>
  </si>
  <si>
    <t>NZD8MFSR=</t>
  </si>
  <si>
    <t>NZD9MFSR=</t>
  </si>
  <si>
    <t>NZD10MFSR=</t>
  </si>
  <si>
    <t>NZD11MFSR=</t>
  </si>
  <si>
    <t>NZD1YFSR=</t>
  </si>
  <si>
    <t>SEKSNFSR=</t>
  </si>
  <si>
    <t>SEKSWFSR=</t>
  </si>
  <si>
    <t>SEK2WFSR=</t>
  </si>
  <si>
    <t>SEK1MFSR=</t>
  </si>
  <si>
    <t>SEK2MFSR=</t>
  </si>
  <si>
    <t>SEK3MFSR=</t>
  </si>
  <si>
    <t>SEK4MFSR=</t>
  </si>
  <si>
    <t>SEK5MFSR=</t>
  </si>
  <si>
    <t>SEK6MFSR=</t>
  </si>
  <si>
    <t>SEK7MFSR=</t>
  </si>
  <si>
    <t>SEK8MFSR=</t>
  </si>
  <si>
    <t>SEK9MFSR=</t>
  </si>
  <si>
    <t>SEK10MFSR=</t>
  </si>
  <si>
    <t>SEK11MFSR=</t>
  </si>
  <si>
    <t>SEK1YFSR=</t>
  </si>
  <si>
    <t>ZARTND=</t>
  </si>
  <si>
    <t>ZARSWD=</t>
  </si>
  <si>
    <t>ZAR3WD=</t>
  </si>
  <si>
    <t>ZAR1MD=</t>
  </si>
  <si>
    <t>ZAR2MD=</t>
  </si>
  <si>
    <t>ZAR3MD=</t>
  </si>
  <si>
    <t>ZAR4MD=</t>
  </si>
  <si>
    <t>ZAR5MD=</t>
  </si>
  <si>
    <t>ZAR6MD=</t>
  </si>
  <si>
    <t>ZAR7MD=</t>
  </si>
  <si>
    <t>ZAR8MD=</t>
  </si>
  <si>
    <t>ZAR9MD=</t>
  </si>
  <si>
    <t>ZAR10MD=</t>
  </si>
  <si>
    <t>ZAR11MD=</t>
  </si>
  <si>
    <t>ZAR1YD=</t>
  </si>
  <si>
    <t>USDSWFSR=</t>
  </si>
  <si>
    <t>USD2WFSR=</t>
  </si>
  <si>
    <t>USD1MFSR=</t>
  </si>
  <si>
    <t>USD2MFSR=</t>
  </si>
  <si>
    <t>USD3MFSR=</t>
  </si>
  <si>
    <t>USD4MFSR=</t>
  </si>
  <si>
    <t>USD5MFSR=</t>
  </si>
  <si>
    <t>USD6MFSR=</t>
  </si>
  <si>
    <t>USD7MFSR=</t>
  </si>
  <si>
    <t>USD8MFSR=</t>
  </si>
  <si>
    <t>USD9MFSR=</t>
  </si>
  <si>
    <t>USD10MFSR=</t>
  </si>
  <si>
    <t>USD11MFSR=</t>
  </si>
  <si>
    <t>USD1YFSR=</t>
  </si>
  <si>
    <t>GBPONFSR=</t>
  </si>
  <si>
    <t>GBPSWFSR=</t>
  </si>
  <si>
    <t>GBP2WFSR=</t>
  </si>
  <si>
    <t>GBP1MFSR=</t>
  </si>
  <si>
    <t>GBP2MFSR=</t>
  </si>
  <si>
    <t>GBP3MFSR=</t>
  </si>
  <si>
    <t>GBP4MFSR=</t>
  </si>
  <si>
    <t>GBP5MFSR=</t>
  </si>
  <si>
    <t>GBP6MFSR=</t>
  </si>
  <si>
    <t>GBP7MFSR=</t>
  </si>
  <si>
    <t>GBP8MFSR=</t>
  </si>
  <si>
    <t>GBP9MFSR=</t>
  </si>
  <si>
    <t>GBP10MFSR=</t>
  </si>
  <si>
    <t>GBP11MFSR=</t>
  </si>
  <si>
    <t>GBP1YFSR=</t>
  </si>
  <si>
    <t>EURONFSR=</t>
  </si>
  <si>
    <t>EURSWFSR=</t>
  </si>
  <si>
    <t>EUR2WFSR=</t>
  </si>
  <si>
    <t>EUR1MFSR=</t>
  </si>
  <si>
    <t>EUR2MFSR=</t>
  </si>
  <si>
    <t>EUR3MFSR=</t>
  </si>
  <si>
    <t>EUR4MFSR=</t>
  </si>
  <si>
    <t>EUR5MFSR=</t>
  </si>
  <si>
    <t>EUR6MFSR=</t>
  </si>
  <si>
    <t>EUR7MFSR=</t>
  </si>
  <si>
    <t>EUR8MFSR=</t>
  </si>
  <si>
    <t>EUR9MFSR=</t>
  </si>
  <si>
    <t>EUR10MFSR=</t>
  </si>
  <si>
    <t>EUR11MFSR=</t>
  </si>
  <si>
    <t>EUR1YFSR=</t>
  </si>
  <si>
    <t>AUDSNFSR=</t>
  </si>
  <si>
    <t>AUDSWFSR=</t>
  </si>
  <si>
    <t>AUD2WFSR=</t>
  </si>
  <si>
    <t>AUD1MFSR=</t>
  </si>
  <si>
    <t>AUD2MFSR=</t>
  </si>
  <si>
    <t>AUD3MFSR=</t>
  </si>
  <si>
    <t>AUD4MFSR=</t>
  </si>
  <si>
    <t>AUD5MFSR=</t>
  </si>
  <si>
    <t>AUD6MFSR=</t>
  </si>
  <si>
    <t>AUD7MFSR=</t>
  </si>
  <si>
    <t>AUD8MFSR=</t>
  </si>
  <si>
    <t>AUD9MFSR=</t>
  </si>
  <si>
    <t>AUD10MFSR=</t>
  </si>
  <si>
    <t>AUD11MFSR=</t>
  </si>
  <si>
    <t>AUD1YFSR=</t>
  </si>
  <si>
    <t>CADONFSR=</t>
  </si>
  <si>
    <t>CADSWFSR=</t>
  </si>
  <si>
    <t>BWP3MD=</t>
  </si>
  <si>
    <t>BWP6MD=</t>
  </si>
  <si>
    <t>BWP9MD=</t>
  </si>
  <si>
    <t>BWP1YD=</t>
  </si>
  <si>
    <t>ZARD=</t>
  </si>
  <si>
    <t>PRIMACT_1</t>
  </si>
  <si>
    <t>ASK</t>
  </si>
  <si>
    <t>LIBOR=</t>
  </si>
  <si>
    <t>BWPDEPO=</t>
  </si>
  <si>
    <t>CHFSNFSR=</t>
  </si>
  <si>
    <t>CHFSWFSR=</t>
  </si>
  <si>
    <t>CHF1MFSR=</t>
  </si>
  <si>
    <t>CHF2MFSR=</t>
  </si>
  <si>
    <t>CHF3MFSR=</t>
  </si>
  <si>
    <t>CHF4MFSR=</t>
  </si>
  <si>
    <t>CHF5MFSR=</t>
  </si>
  <si>
    <t>CHF6MFSR=</t>
  </si>
  <si>
    <t>CHF7MFSR=</t>
  </si>
  <si>
    <t>CHF8MFSR=</t>
  </si>
  <si>
    <t>CHF9MFSR=</t>
  </si>
  <si>
    <t>CHF10MFSR=</t>
  </si>
  <si>
    <t>CHF11MFSR=</t>
  </si>
  <si>
    <t>CHF1YFSR=</t>
  </si>
  <si>
    <t>JPYSNFSR=</t>
  </si>
  <si>
    <t>JPYSWFSR=</t>
  </si>
  <si>
    <t>JPY2WFSR=</t>
  </si>
  <si>
    <t>JPY1MFSR=</t>
  </si>
  <si>
    <t>JPY2MFSR=</t>
  </si>
  <si>
    <t>JPY3MFSR=</t>
  </si>
  <si>
    <t>JPY4MFSR=</t>
  </si>
  <si>
    <t>JPY5MFSR=</t>
  </si>
  <si>
    <t>JPY6MFSR=</t>
  </si>
  <si>
    <t>JPY7MFSR=</t>
  </si>
  <si>
    <t>JPY8MFSR=</t>
  </si>
  <si>
    <t>JPY9MFSR=</t>
  </si>
  <si>
    <t>JPY10MFSR=</t>
  </si>
  <si>
    <t>JPY11MFSR=</t>
  </si>
  <si>
    <t>JPY1YFSR=</t>
  </si>
  <si>
    <t>EUR365ONFSR=</t>
  </si>
  <si>
    <t>EUR365SWFSR=</t>
  </si>
  <si>
    <t>EUR3652WFSR=</t>
  </si>
  <si>
    <t>EUR3651MFSR=</t>
  </si>
  <si>
    <t>EUR3652MFSR=</t>
  </si>
  <si>
    <t>EUR3653MFSR=</t>
  </si>
  <si>
    <t>EUR3654MFSR=</t>
  </si>
  <si>
    <t>EUR3655MFSR=</t>
  </si>
  <si>
    <t>EUR3656MFSR=</t>
  </si>
  <si>
    <t>USDONFSR=</t>
  </si>
  <si>
    <t>LON</t>
  </si>
  <si>
    <t>ZAROND=</t>
  </si>
  <si>
    <t>BWP1MD=</t>
  </si>
  <si>
    <t>AM OR PM</t>
  </si>
  <si>
    <t>Revaluation  date</t>
  </si>
  <si>
    <t xml:space="preserve"> BUY </t>
  </si>
  <si>
    <t xml:space="preserve"> SELL </t>
  </si>
  <si>
    <t>Revaluation Rates</t>
  </si>
  <si>
    <t xml:space="preserve">                                                                                                                                                                                                   </t>
  </si>
  <si>
    <t>Conventional Quote</t>
  </si>
  <si>
    <t>Inverse Quote</t>
  </si>
  <si>
    <t>/ZARTND=</t>
  </si>
  <si>
    <t>/ZARSWD=</t>
  </si>
  <si>
    <t>/ZAR3WD=</t>
  </si>
  <si>
    <t>/ZAR1MD=</t>
  </si>
  <si>
    <t>/ZAR2MD=</t>
  </si>
  <si>
    <t>/ZAR3MD=</t>
  </si>
  <si>
    <t>/ZAR4MD=</t>
  </si>
  <si>
    <t>/ZAR5MD=</t>
  </si>
  <si>
    <t>/ZAR6MD=</t>
  </si>
  <si>
    <t>/ZAR7MD=</t>
  </si>
  <si>
    <t>/ZAR8MD=</t>
  </si>
  <si>
    <t>/ZAR9MD=</t>
  </si>
  <si>
    <t>/ZAR10MD=</t>
  </si>
  <si>
    <t>/ZAR11MD=</t>
  </si>
  <si>
    <t>/ZAR1YD=</t>
  </si>
  <si>
    <t>Record Indicator</t>
  </si>
  <si>
    <t>CCY 1</t>
  </si>
  <si>
    <t>CCY 2</t>
  </si>
  <si>
    <t>TTB</t>
  </si>
  <si>
    <t>TTS</t>
  </si>
  <si>
    <t>CNB</t>
  </si>
  <si>
    <t>CNS</t>
  </si>
  <si>
    <t>STB</t>
  </si>
  <si>
    <t>STS</t>
  </si>
  <si>
    <t>C</t>
  </si>
  <si>
    <t>T</t>
  </si>
  <si>
    <t>CNY</t>
  </si>
  <si>
    <t>INR</t>
  </si>
  <si>
    <t>KES</t>
  </si>
  <si>
    <t>MWK</t>
  </si>
  <si>
    <t>SEK</t>
  </si>
  <si>
    <t>ZMW</t>
  </si>
  <si>
    <t>MONEY MARKET INDICATIVE RATES (AMOUNTS MORE THAN $ 100,000.00)</t>
  </si>
  <si>
    <t>30 DAYS</t>
  </si>
  <si>
    <t>60 DAYS</t>
  </si>
  <si>
    <t>90 DAYS</t>
  </si>
  <si>
    <t>180 DAYS</t>
  </si>
  <si>
    <t>FOR AMOUNTS LESS THAN $100,000.00 CALL ANY RETAIL BRANCH FOR A QUOTE</t>
  </si>
  <si>
    <t>Money Market Rates</t>
  </si>
  <si>
    <t>Libor Rates</t>
  </si>
  <si>
    <t>3 Months</t>
  </si>
  <si>
    <t>6 Months</t>
  </si>
  <si>
    <t>1 Month</t>
  </si>
  <si>
    <t>1 Year</t>
  </si>
  <si>
    <t>LIBOR RATES (USD)</t>
  </si>
  <si>
    <t>First Capital Bank Limited</t>
  </si>
  <si>
    <t xml:space="preserve">First Capital Bank Limited </t>
  </si>
  <si>
    <t>AM</t>
  </si>
  <si>
    <t>RMB-JHB      JHB</t>
  </si>
  <si>
    <t>Zimbabwe</t>
  </si>
  <si>
    <t>BUY</t>
  </si>
  <si>
    <t>SELL</t>
  </si>
  <si>
    <t>UK</t>
  </si>
  <si>
    <t>Under the conventional quotes, the USD is the base currency in all instances except for the following currencies, EUR, GBP, AUD and BWP. FOR OTHER CURRENCIES AGAINST RTGS DOLLAR THE CLIENT NEEDS TO BUY USD AND USE THE CONVENTIONAL RATES AGAINST THE USD</t>
  </si>
  <si>
    <t>***FOR PURCHASE OF USD AGAINST RTGS DOLALAR CLIENTS NEED TO HAVE EXCHANGE CONTROL APPROVED INVOICE</t>
  </si>
  <si>
    <t>FOR PURCHASE OF USD AGAINST RTGS DOLLAR CLIENTS NEED TO HAVE A PRIOR EXCHANGE CONTROL APPROVED INVOICE</t>
  </si>
  <si>
    <t>ZAR 100%</t>
  </si>
  <si>
    <t>ZWL</t>
  </si>
  <si>
    <t>Response</t>
  </si>
  <si>
    <t>Currency Pair</t>
  </si>
  <si>
    <t>Currency One</t>
  </si>
  <si>
    <t>Currency Two</t>
  </si>
  <si>
    <t>Offer</t>
  </si>
  <si>
    <t>Base Date</t>
  </si>
  <si>
    <t>OK</t>
  </si>
  <si>
    <t>AUD/ZWL</t>
  </si>
  <si>
    <t>BWP/ZWL</t>
  </si>
  <si>
    <t>ZWL/CAD</t>
  </si>
  <si>
    <t>ZWL/JPY</t>
  </si>
  <si>
    <t>ZWL/ZAR</t>
  </si>
  <si>
    <t>ZWL/CHF</t>
  </si>
  <si>
    <t>GBP/ZWL</t>
  </si>
  <si>
    <t>EUR/ZWL</t>
  </si>
  <si>
    <t>ZWL/SEK</t>
  </si>
  <si>
    <t>ZWL/CNY</t>
  </si>
  <si>
    <t>ZWL/INR</t>
  </si>
  <si>
    <t>ZWL/KES</t>
  </si>
  <si>
    <t>ZWL/MWK</t>
  </si>
  <si>
    <t>ZWL/ZMW</t>
  </si>
  <si>
    <t>USD/ZWL</t>
  </si>
  <si>
    <t>Buy</t>
  </si>
  <si>
    <t>Sell</t>
  </si>
  <si>
    <t>USD/ZWL (RTGS $)</t>
  </si>
  <si>
    <t>AUDUSD</t>
  </si>
  <si>
    <t>BWPUSD</t>
  </si>
  <si>
    <t>USDCAD</t>
  </si>
  <si>
    <t>USDJPY</t>
  </si>
  <si>
    <t>USDZAR</t>
  </si>
  <si>
    <t>USDCHF</t>
  </si>
  <si>
    <t>GBPUSD</t>
  </si>
  <si>
    <t>EURUSD</t>
  </si>
  <si>
    <t>USDDKK</t>
  </si>
  <si>
    <t>USDNOK</t>
  </si>
  <si>
    <t>USDSEK</t>
  </si>
  <si>
    <t>USDKES</t>
  </si>
  <si>
    <t>USDMWK</t>
  </si>
  <si>
    <t>USDMAU</t>
  </si>
  <si>
    <t>USDZMW</t>
  </si>
  <si>
    <t>USDZWL</t>
  </si>
  <si>
    <t>EURZWL</t>
  </si>
  <si>
    <t>GBPZWL</t>
  </si>
  <si>
    <t>BWPZWL</t>
  </si>
  <si>
    <t>ZWLZAR</t>
  </si>
  <si>
    <t>AUDZWL</t>
  </si>
  <si>
    <t>ZWLCAD</t>
  </si>
  <si>
    <t>ZWLCHF</t>
  </si>
  <si>
    <t>ZWLCNY</t>
  </si>
  <si>
    <t>ZWLINR</t>
  </si>
  <si>
    <t>ZWLJPY</t>
  </si>
  <si>
    <t>ZWLKES</t>
  </si>
  <si>
    <t>ZWLMWK</t>
  </si>
  <si>
    <t>ZWLSEK</t>
  </si>
  <si>
    <t>ZWLZMW</t>
  </si>
  <si>
    <t>MARGINS  From MID %</t>
  </si>
  <si>
    <t>CCY</t>
  </si>
  <si>
    <t>Name</t>
  </si>
  <si>
    <t>Period</t>
  </si>
  <si>
    <t>Market Bid</t>
  </si>
  <si>
    <t>Market Offer</t>
  </si>
  <si>
    <t>Bid Card Rate</t>
  </si>
  <si>
    <t>Offer Card Rate</t>
  </si>
  <si>
    <t>Bid Spread</t>
  </si>
  <si>
    <t>Offer Spread</t>
  </si>
  <si>
    <t>Published By</t>
  </si>
  <si>
    <t>USD/SEK</t>
  </si>
  <si>
    <t>S</t>
  </si>
  <si>
    <t>USD/ZAR</t>
  </si>
  <si>
    <t>USD/ZMW</t>
  </si>
  <si>
    <t>EUR/USD</t>
  </si>
  <si>
    <t>BWP/USD</t>
  </si>
  <si>
    <t>AUD/USD</t>
  </si>
  <si>
    <t>BWP/ZAR</t>
  </si>
  <si>
    <t>EUR/BWP</t>
  </si>
  <si>
    <t>EUR/GBP</t>
  </si>
  <si>
    <t>EUR/ZAR</t>
  </si>
  <si>
    <t>GBP/BWP</t>
  </si>
  <si>
    <t>GBP/CNY</t>
  </si>
  <si>
    <t>GBP/INR</t>
  </si>
  <si>
    <t>GBP/JPY</t>
  </si>
  <si>
    <t>GBP/USD</t>
  </si>
  <si>
    <t>GBP/ZAR</t>
  </si>
  <si>
    <t>USD/CAD</t>
  </si>
  <si>
    <t>USD/CHF</t>
  </si>
  <si>
    <t>USD/CNY</t>
  </si>
  <si>
    <t>USD/INR</t>
  </si>
  <si>
    <t>USD/JPY</t>
  </si>
  <si>
    <t>USD/KES</t>
  </si>
  <si>
    <t>USD/MWK</t>
  </si>
  <si>
    <t>eur</t>
  </si>
  <si>
    <t xml:space="preserve"> FOREIGN CURRENCY EXCHANGE RATES </t>
  </si>
  <si>
    <t>ZWL CROSS RATES</t>
  </si>
  <si>
    <t>*CONVENTIONAL QUOTES</t>
  </si>
  <si>
    <t>Country</t>
  </si>
  <si>
    <t xml:space="preserve">Sell </t>
  </si>
  <si>
    <t>Australia</t>
  </si>
  <si>
    <t>Botswana</t>
  </si>
  <si>
    <t>Canada</t>
  </si>
  <si>
    <t>Japan</t>
  </si>
  <si>
    <t>South Africa</t>
  </si>
  <si>
    <t>Switzerland</t>
  </si>
  <si>
    <t>Under the conventional quotes, the USD is the base currency in all instances except for the following currencies, EUR, GBP, AUD
and BWP. FOR OTHER CURRENCIES AGAINST RTGS DOLLAR THE CLIENT NEEDS TO BUY USD AND USE THE CONVENTIONAL RATES AGAINST THE USD</t>
  </si>
  <si>
    <t>Other European 
Countries Mid-rates</t>
  </si>
  <si>
    <t>Other Asian
Countries Mid-rates</t>
  </si>
  <si>
    <t>*USD AS VARIABLE CURRENCY</t>
  </si>
  <si>
    <t>MONEY MARKET INDICATIVE 
 (AMOUNTS MORE THAN $ 100,000.00)</t>
  </si>
  <si>
    <t>30 Days</t>
  </si>
  <si>
    <t>60 Days</t>
  </si>
  <si>
    <t>90 Days</t>
  </si>
  <si>
    <t>180 Days</t>
  </si>
  <si>
    <t>DISCLAIMER: This publication has been prepared by First Capital Bank Limited  and is provided to you for information purposes only. Prices shown in this publication are indicative and First Capital Bank Limited  is not offering to buy or sell or soliciting offers to buy or sell any financial instrument. The information contained in this publication has been obtained from sources that First Capital Bank Limited   believes to be reliable, but First Capital Bank Limited   does not represent or warrant that it is accurate or complete. The views in this publication are those of First Capital Bank Limited   and are subject to change, and First Capital Bank Limited has no obligation to update its opinions or the information in this publication.
UNRESTRICTED</t>
  </si>
  <si>
    <t>Foreign Currency Exchange rates</t>
  </si>
  <si>
    <t>**For these Please call
 Treasury</t>
  </si>
  <si>
    <t>The record could not be found</t>
  </si>
  <si>
    <t>INGI</t>
  </si>
  <si>
    <t>ING BANK     GFX</t>
  </si>
  <si>
    <t>ING Bank     GFX</t>
  </si>
  <si>
    <t xml:space="preserve">NGOs and PREMIER FOREIGN </t>
  </si>
  <si>
    <t>am</t>
  </si>
  <si>
    <t>INGA</t>
  </si>
  <si>
    <t>John</t>
  </si>
  <si>
    <t>SW</t>
  </si>
  <si>
    <t>1M</t>
  </si>
  <si>
    <t>2M</t>
  </si>
  <si>
    <t>3M</t>
  </si>
  <si>
    <t>6M</t>
  </si>
  <si>
    <t>1Y</t>
  </si>
  <si>
    <t>ON</t>
  </si>
  <si>
    <t>IBA</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</si>
</sst>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_(* #,##0.00_);_(* \(#,##0.00\);_(* &quot;-&quot;??_);_(@_)"/>
    <numFmt numFmtId="165" formatCode="[$-3009]dd\-mmm\-yy;@"/>
    <numFmt numFmtId="166" formatCode="0.0000"/>
    <numFmt numFmtId="167" formatCode="0.000000"/>
    <numFmt numFmtId="168" formatCode="[$-409]dd\-mmm\-yy;@"/>
    <numFmt numFmtId="169" formatCode="0.000"/>
    <numFmt numFmtId="170" formatCode="0.00000"/>
    <numFmt numFmtId="171" formatCode="#,##0.00000"/>
    <numFmt numFmtId="172" formatCode="_-* #,##0.0000_-;\-* #,##0.0000_-;_-* &quot;-&quot;??_-;_-@_-"/>
    <numFmt numFmtId="173" formatCode="[$-809]dd\ mmmm\ yyyy;@"/>
    <numFmt numFmtId="174" formatCode="_-* #,##0.0000_-;\-* #,##0.0000_-;_-* &quot;-&quot;????_-;_-@_-"/>
    <numFmt numFmtId="175" formatCode="_-* #,##0.000_-;\-* #,##0.000_-;_-* &quot;-&quot;????_-;_-@_-"/>
    <numFmt numFmtId="176" formatCode="_-* #,##0.00_-;\-* #,##0.00_-;_-* &quot;-&quot;????_-;_-@_-"/>
    <numFmt numFmtId="177" formatCode="_-* #,##0_-;\-* #,##0_-;_-* &quot;-&quot;????_-;_-@_-"/>
    <numFmt numFmtId="178" formatCode="_-* #,##0.00000000_-;\-* #,##0.00000000_-;_-* &quot;-&quot;????_-;_-@_-"/>
    <numFmt numFmtId="179" formatCode="[$$-409]#,##0.00"/>
    <numFmt numFmtId="180" formatCode="0.0%"/>
    <numFmt numFmtId="181" formatCode="#,##0.0000_ ;\-#,##0.0000\ "/>
    <numFmt numFmtId="182" formatCode="[$-F800]dddd\,\ mmmm\ dd\,\ yyyy"/>
    <numFmt numFmtId="183" formatCode="0.000000000"/>
  </numFmts>
  <fonts count="133">
    <font>
      <sz val="10"/>
      <name val="Barclays San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Barclays Sans"/>
      <family val="2"/>
    </font>
    <font>
      <u/>
      <sz val="4"/>
      <color indexed="12"/>
      <name val="Barclays Sans"/>
      <family val="2"/>
    </font>
    <font>
      <b/>
      <sz val="26"/>
      <name val="Barclays Sans"/>
      <family val="2"/>
    </font>
    <font>
      <b/>
      <sz val="26"/>
      <color indexed="8"/>
      <name val="Barclays Sans"/>
      <family val="2"/>
    </font>
    <font>
      <b/>
      <sz val="26"/>
      <color indexed="10"/>
      <name val="Barclays Sans"/>
      <family val="2"/>
    </font>
    <font>
      <b/>
      <sz val="20"/>
      <name val="Barclays Sans"/>
      <family val="2"/>
    </font>
    <font>
      <b/>
      <sz val="10"/>
      <name val="Barclays Sans"/>
      <family val="2"/>
    </font>
    <font>
      <sz val="10"/>
      <name val="Barclays Sans"/>
      <family val="2"/>
    </font>
    <font>
      <b/>
      <sz val="14"/>
      <name val="Barclays Sans"/>
      <family val="2"/>
    </font>
    <font>
      <b/>
      <sz val="36"/>
      <name val="Barclays Sans"/>
      <family val="2"/>
    </font>
    <font>
      <b/>
      <sz val="38"/>
      <name val="Barclays Sans"/>
      <family val="2"/>
    </font>
    <font>
      <u/>
      <sz val="38"/>
      <color indexed="12"/>
      <name val="Barclays Sans"/>
      <family val="2"/>
    </font>
    <font>
      <b/>
      <sz val="40"/>
      <name val="Barclays Sans"/>
      <family val="2"/>
    </font>
    <font>
      <b/>
      <sz val="40"/>
      <color indexed="8"/>
      <name val="Barclays Sans"/>
      <family val="2"/>
    </font>
    <font>
      <b/>
      <sz val="40"/>
      <color indexed="9"/>
      <name val="Barclays Sans"/>
      <family val="2"/>
    </font>
    <font>
      <b/>
      <u/>
      <sz val="40"/>
      <name val="Barclays Sans"/>
      <family val="2"/>
    </font>
    <font>
      <b/>
      <sz val="42"/>
      <color indexed="40"/>
      <name val="Barclays Sans"/>
      <family val="2"/>
    </font>
    <font>
      <b/>
      <sz val="26"/>
      <color indexed="40"/>
      <name val="Barclays Sans"/>
      <family val="2"/>
    </font>
    <font>
      <b/>
      <sz val="36"/>
      <color indexed="40"/>
      <name val="Barclays Sans"/>
      <family val="2"/>
    </font>
    <font>
      <b/>
      <sz val="44"/>
      <color indexed="40"/>
      <name val="Barclays Sans"/>
      <family val="2"/>
    </font>
    <font>
      <b/>
      <sz val="40"/>
      <name val="Lucida Sans"/>
      <family val="2"/>
    </font>
    <font>
      <b/>
      <sz val="36"/>
      <name val="Lucida Sans"/>
      <family val="2"/>
    </font>
    <font>
      <b/>
      <sz val="28"/>
      <color indexed="8"/>
      <name val="Barclays Sans"/>
      <family val="2"/>
    </font>
    <font>
      <b/>
      <sz val="26"/>
      <color indexed="9"/>
      <name val="Barclays Sans"/>
      <family val="2"/>
    </font>
    <font>
      <b/>
      <sz val="40"/>
      <color indexed="10"/>
      <name val="Barclays Sans"/>
      <family val="2"/>
    </font>
    <font>
      <b/>
      <sz val="20"/>
      <color indexed="40"/>
      <name val="Barclays Sans"/>
      <family val="2"/>
    </font>
    <font>
      <sz val="20"/>
      <name val="Barclays Sans"/>
      <family val="2"/>
    </font>
    <font>
      <sz val="20"/>
      <color indexed="15"/>
      <name val="Barclays Sans"/>
      <family val="2"/>
    </font>
    <font>
      <sz val="20"/>
      <color indexed="9"/>
      <name val="Barclays Sans"/>
      <family val="2"/>
    </font>
    <font>
      <sz val="12"/>
      <name val="Barclays Sans"/>
      <family val="2"/>
    </font>
    <font>
      <sz val="14"/>
      <name val="Barclays Sans"/>
      <family val="2"/>
    </font>
    <font>
      <b/>
      <sz val="14"/>
      <color indexed="18"/>
      <name val="Barclays Sans"/>
      <family val="2"/>
    </font>
    <font>
      <sz val="12"/>
      <color indexed="9"/>
      <name val="Barclays Sans"/>
      <family val="2"/>
    </font>
    <font>
      <b/>
      <sz val="10"/>
      <color indexed="9"/>
      <name val="Barclays Sans"/>
      <family val="2"/>
    </font>
    <font>
      <b/>
      <i/>
      <sz val="10"/>
      <color indexed="9"/>
      <name val="Barclays Sans"/>
      <family val="2"/>
    </font>
    <font>
      <sz val="12"/>
      <color indexed="8"/>
      <name val="Barclays Sans"/>
      <family val="2"/>
    </font>
    <font>
      <sz val="20"/>
      <color indexed="9"/>
      <name val="Barclays Sans"/>
      <family val="2"/>
    </font>
    <font>
      <b/>
      <sz val="26"/>
      <color indexed="9"/>
      <name val="Barclays Sans"/>
      <family val="2"/>
    </font>
    <font>
      <b/>
      <sz val="40"/>
      <color indexed="9"/>
      <name val="Barclays Sans"/>
      <family val="2"/>
    </font>
    <font>
      <b/>
      <sz val="34"/>
      <color indexed="9"/>
      <name val="Barclays Sans"/>
      <family val="2"/>
    </font>
    <font>
      <b/>
      <sz val="28"/>
      <color indexed="40"/>
      <name val="Barclays Sans"/>
      <family val="2"/>
    </font>
    <font>
      <b/>
      <sz val="26"/>
      <color indexed="9"/>
      <name val="Calibri"/>
      <family val="2"/>
    </font>
    <font>
      <b/>
      <sz val="48"/>
      <color indexed="40"/>
      <name val="Calibri"/>
      <family val="2"/>
    </font>
    <font>
      <b/>
      <sz val="24"/>
      <color indexed="9"/>
      <name val="Calibri"/>
      <family val="2"/>
    </font>
    <font>
      <sz val="28"/>
      <name val="Barclays Sans"/>
      <family val="2"/>
    </font>
    <font>
      <sz val="28"/>
      <color indexed="8"/>
      <name val="Barclays Sans"/>
      <family val="2"/>
    </font>
    <font>
      <sz val="48"/>
      <name val="Barclays Sans"/>
      <family val="2"/>
    </font>
    <font>
      <sz val="48"/>
      <color indexed="8"/>
      <name val="Barclays Sans"/>
      <family val="2"/>
    </font>
    <font>
      <b/>
      <sz val="40"/>
      <color theme="0"/>
      <name val="Barclays Sans"/>
      <family val="2"/>
    </font>
    <font>
      <sz val="12"/>
      <color theme="0"/>
      <name val="Barclays Sans"/>
      <family val="2"/>
    </font>
    <font>
      <sz val="10"/>
      <color rgb="FFFFA500"/>
      <name val="Barclays Sans"/>
      <family val="2"/>
    </font>
    <font>
      <sz val="10"/>
      <color rgb="FF000000"/>
      <name val="Barclays Sans"/>
      <family val="2"/>
    </font>
    <font>
      <sz val="10"/>
      <color rgb="FFFF0000"/>
      <name val="Barclays Sans"/>
      <family val="2"/>
    </font>
    <font>
      <b/>
      <sz val="9"/>
      <name val="Barclays Sans"/>
      <family val="2"/>
    </font>
    <font>
      <sz val="48"/>
      <color indexed="9"/>
      <name val="Barclays Sans"/>
      <family val="2"/>
    </font>
    <font>
      <b/>
      <sz val="10"/>
      <name val="Arial"/>
      <family val="2"/>
    </font>
    <font>
      <b/>
      <sz val="33"/>
      <name val="Barclays Sans"/>
    </font>
    <font>
      <b/>
      <sz val="72"/>
      <color theme="3"/>
      <name val="Barclays Sans"/>
      <family val="2"/>
    </font>
    <font>
      <b/>
      <sz val="42"/>
      <color theme="3"/>
      <name val="Barclays Sans"/>
      <family val="2"/>
    </font>
    <font>
      <b/>
      <sz val="20"/>
      <color theme="3"/>
      <name val="Barclays Sans"/>
      <family val="2"/>
    </font>
    <font>
      <b/>
      <sz val="36"/>
      <color theme="3"/>
      <name val="Barclays Sans"/>
      <family val="2"/>
    </font>
    <font>
      <b/>
      <sz val="26"/>
      <color theme="3"/>
      <name val="Barclays Sans"/>
      <family val="2"/>
    </font>
    <font>
      <b/>
      <sz val="40"/>
      <color theme="3"/>
      <name val="Barclays Sans"/>
      <family val="2"/>
    </font>
    <font>
      <b/>
      <sz val="38"/>
      <color theme="3"/>
      <name val="Barclays Sans"/>
      <family val="2"/>
    </font>
    <font>
      <b/>
      <sz val="28"/>
      <color theme="3"/>
      <name val="Barclays Sans"/>
      <family val="2"/>
    </font>
    <font>
      <sz val="10"/>
      <color theme="3"/>
      <name val="Barclays Sans"/>
      <family val="2"/>
    </font>
    <font>
      <b/>
      <sz val="48"/>
      <color theme="3"/>
      <name val="Calibri"/>
      <family val="2"/>
    </font>
    <font>
      <sz val="20"/>
      <color theme="3"/>
      <name val="Barclays Sans"/>
      <family val="2"/>
    </font>
    <font>
      <sz val="48"/>
      <color theme="3"/>
      <name val="Barclays Sans"/>
      <family val="2"/>
    </font>
    <font>
      <sz val="28"/>
      <color theme="3"/>
      <name val="Barclays Sans"/>
      <family val="2"/>
    </font>
    <font>
      <b/>
      <sz val="14"/>
      <color theme="3"/>
      <name val="Barclays Sans"/>
      <family val="2"/>
    </font>
    <font>
      <sz val="11"/>
      <name val="Calibri"/>
      <family val="2"/>
    </font>
    <font>
      <b/>
      <sz val="11"/>
      <name val="Calibri"/>
      <family val="2"/>
    </font>
    <font>
      <b/>
      <sz val="36"/>
      <color indexed="8"/>
      <name val="Barclays Sans"/>
      <family val="2"/>
    </font>
    <font>
      <b/>
      <sz val="72"/>
      <color indexed="8"/>
      <name val="Barclays Sans"/>
      <family val="2"/>
    </font>
    <font>
      <b/>
      <sz val="72"/>
      <name val="Barclays Sans"/>
      <family val="2"/>
    </font>
    <font>
      <sz val="20"/>
      <color theme="1"/>
      <name val="Barclays Sans"/>
      <family val="2"/>
    </font>
    <font>
      <b/>
      <sz val="26"/>
      <color theme="0"/>
      <name val="Barclays Sans"/>
      <family val="2"/>
    </font>
    <font>
      <b/>
      <sz val="20"/>
      <color theme="0"/>
      <name val="Barclays Sans"/>
      <family val="2"/>
    </font>
    <font>
      <sz val="8"/>
      <color theme="1"/>
      <name val="Calibri"/>
      <family val="2"/>
      <scheme val="minor"/>
    </font>
    <font>
      <sz val="11"/>
      <color theme="1"/>
      <name val="Verdana"/>
      <family val="2"/>
    </font>
    <font>
      <sz val="11"/>
      <color theme="1"/>
      <name val="Ubuntu"/>
      <family val="2"/>
    </font>
    <font>
      <sz val="8"/>
      <color theme="1"/>
      <name val="Verdana"/>
      <family val="2"/>
    </font>
    <font>
      <u/>
      <sz val="11"/>
      <color theme="1"/>
      <name val="Verdana"/>
      <family val="2"/>
    </font>
    <font>
      <sz val="9"/>
      <color theme="1"/>
      <name val="Verdana"/>
      <family val="2"/>
    </font>
    <font>
      <b/>
      <sz val="9"/>
      <color theme="1"/>
      <name val="Verdana"/>
      <family val="2"/>
    </font>
    <font>
      <sz val="9"/>
      <name val="Verdana"/>
      <family val="2"/>
    </font>
    <font>
      <sz val="10"/>
      <color theme="1"/>
      <name val="Calibri"/>
      <family val="2"/>
      <scheme val="minor"/>
    </font>
    <font>
      <sz val="7"/>
      <color theme="1"/>
      <name val="Calibri"/>
      <family val="2"/>
      <scheme val="minor"/>
    </font>
    <font>
      <b/>
      <sz val="10"/>
      <name val="Barclays Sans"/>
    </font>
  </fonts>
  <fills count="22">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indexed="62"/>
        <bgColor indexed="64"/>
      </patternFill>
    </fill>
    <fill>
      <patternFill patternType="solid">
        <fgColor indexed="51"/>
        <bgColor indexed="64"/>
      </patternFill>
    </fill>
    <fill>
      <patternFill patternType="solid">
        <fgColor indexed="13"/>
        <bgColor indexed="64"/>
      </patternFill>
    </fill>
    <fill>
      <patternFill patternType="solid">
        <fgColor indexed="10"/>
        <bgColor indexed="64"/>
      </patternFill>
    </fill>
    <fill>
      <patternFill patternType="solid">
        <fgColor indexed="40"/>
        <bgColor indexed="8"/>
      </patternFill>
    </fill>
    <fill>
      <patternFill patternType="solid">
        <fgColor theme="1"/>
        <bgColor indexed="64"/>
      </patternFill>
    </fill>
    <fill>
      <patternFill patternType="solid">
        <fgColor indexed="50"/>
        <bgColor indexed="64"/>
      </patternFill>
    </fill>
    <fill>
      <patternFill patternType="solid">
        <fgColor indexed="50"/>
        <bgColor indexed="51"/>
      </patternFill>
    </fill>
    <fill>
      <patternFill patternType="solid">
        <fgColor rgb="FFFFFF00"/>
        <bgColor indexed="64"/>
      </patternFill>
    </fill>
    <fill>
      <patternFill patternType="solid">
        <fgColor theme="3"/>
        <bgColor indexed="8"/>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4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40"/>
      </left>
      <right/>
      <top style="thick">
        <color indexed="40"/>
      </top>
      <bottom/>
      <diagonal/>
    </border>
    <border>
      <left/>
      <right/>
      <top style="thick">
        <color indexed="40"/>
      </top>
      <bottom/>
      <diagonal/>
    </border>
    <border>
      <left/>
      <right style="thick">
        <color indexed="40"/>
      </right>
      <top style="thick">
        <color indexed="40"/>
      </top>
      <bottom/>
      <diagonal/>
    </border>
    <border>
      <left style="thick">
        <color indexed="40"/>
      </left>
      <right/>
      <top/>
      <bottom style="thick">
        <color indexed="40"/>
      </bottom>
      <diagonal/>
    </border>
    <border>
      <left/>
      <right/>
      <top/>
      <bottom style="thick">
        <color indexed="40"/>
      </bottom>
      <diagonal/>
    </border>
    <border>
      <left/>
      <right style="thick">
        <color indexed="40"/>
      </right>
      <top/>
      <bottom style="thick">
        <color indexed="40"/>
      </bottom>
      <diagonal/>
    </border>
    <border>
      <left style="medium">
        <color indexed="8"/>
      </left>
      <right/>
      <top style="medium">
        <color indexed="8"/>
      </top>
      <bottom style="thin">
        <color indexed="9"/>
      </bottom>
      <diagonal/>
    </border>
    <border>
      <left style="medium">
        <color indexed="8"/>
      </left>
      <right/>
      <top style="thin">
        <color indexed="9"/>
      </top>
      <bottom style="thin">
        <color indexed="9"/>
      </bottom>
      <diagonal/>
    </border>
    <border>
      <left style="medium">
        <color indexed="8"/>
      </left>
      <right/>
      <top style="thin">
        <color indexed="9"/>
      </top>
      <bottom style="medium">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8"/>
      </left>
      <right style="thin">
        <color indexed="8"/>
      </right>
      <top style="hair">
        <color indexed="8"/>
      </top>
      <bottom style="medium">
        <color indexed="8"/>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theme="0"/>
      </left>
      <right/>
      <top/>
      <bottom/>
      <diagonal/>
    </border>
    <border>
      <left style="thin">
        <color theme="0"/>
      </left>
      <right style="thin">
        <color theme="0"/>
      </right>
      <top/>
      <bottom/>
      <diagonal/>
    </border>
    <border>
      <left/>
      <right style="thin">
        <color theme="0"/>
      </right>
      <top/>
      <bottom/>
      <diagonal/>
    </border>
  </borders>
  <cellStyleXfs count="46">
    <xf numFmtId="0" fontId="0" fillId="0" borderId="0"/>
    <xf numFmtId="43" fontId="42" fillId="0" borderId="0" applyFont="0" applyFill="0" applyBorder="0" applyAlignment="0" applyProtection="0"/>
    <xf numFmtId="0" fontId="44" fillId="0" borderId="0" applyNumberFormat="0" applyFill="0" applyBorder="0" applyAlignment="0" applyProtection="0">
      <alignment vertical="top"/>
      <protection locked="0"/>
    </xf>
    <xf numFmtId="9" fontId="42" fillId="0" borderId="0" applyFont="0" applyFill="0" applyBorder="0" applyAlignment="0" applyProtection="0"/>
    <xf numFmtId="0" fontId="42" fillId="0" borderId="0"/>
    <xf numFmtId="0" fontId="41" fillId="0" borderId="0"/>
    <xf numFmtId="0" fontId="40" fillId="0" borderId="0"/>
    <xf numFmtId="0" fontId="39" fillId="0" borderId="0"/>
    <xf numFmtId="0" fontId="38" fillId="0" borderId="0"/>
    <xf numFmtId="0" fontId="37" fillId="0" borderId="0"/>
    <xf numFmtId="0" fontId="36" fillId="0" borderId="0"/>
    <xf numFmtId="0" fontId="35" fillId="0" borderId="0"/>
    <xf numFmtId="0" fontId="34" fillId="0" borderId="0"/>
    <xf numFmtId="0" fontId="33" fillId="0" borderId="0"/>
    <xf numFmtId="0" fontId="32" fillId="0" borderId="0"/>
    <xf numFmtId="0" fontId="31" fillId="0" borderId="0"/>
    <xf numFmtId="0" fontId="30" fillId="0" borderId="0"/>
    <xf numFmtId="0" fontId="29" fillId="0" borderId="0"/>
    <xf numFmtId="0" fontId="28" fillId="0" borderId="0"/>
    <xf numFmtId="0" fontId="27" fillId="0" borderId="0"/>
    <xf numFmtId="0" fontId="26" fillId="0" borderId="0"/>
    <xf numFmtId="0" fontId="25" fillId="0" borderId="0"/>
    <xf numFmtId="0" fontId="24" fillId="0" borderId="0"/>
    <xf numFmtId="0" fontId="23" fillId="0" borderId="0"/>
    <xf numFmtId="0" fontId="22" fillId="0" borderId="0"/>
    <xf numFmtId="0" fontId="21" fillId="0" borderId="0"/>
    <xf numFmtId="0" fontId="20" fillId="0" borderId="0"/>
    <xf numFmtId="0" fontId="19" fillId="0" borderId="0"/>
    <xf numFmtId="0" fontId="18"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64">
    <xf numFmtId="0" fontId="0" fillId="0" borderId="0" xfId="0"/>
    <xf numFmtId="0" fontId="50" fillId="0" borderId="0" xfId="0" applyFont="1"/>
    <xf numFmtId="0" fontId="49" fillId="2" borderId="1" xfId="0" applyFont="1" applyFill="1" applyBorder="1" applyAlignment="1">
      <alignment horizontal="left" vertical="center"/>
    </xf>
    <xf numFmtId="0" fontId="49" fillId="0" borderId="1" xfId="0" applyFont="1" applyBorder="1"/>
    <xf numFmtId="0" fontId="51" fillId="0" borderId="0" xfId="0" applyFont="1"/>
    <xf numFmtId="0" fontId="45" fillId="2" borderId="0" xfId="0" applyFont="1" applyFill="1" applyAlignment="1" applyProtection="1">
      <alignment horizontal="left" vertical="center"/>
      <protection locked="0"/>
    </xf>
    <xf numFmtId="0" fontId="45" fillId="2" borderId="0" xfId="0" applyFont="1" applyFill="1" applyAlignment="1" applyProtection="1">
      <alignment vertical="center" wrapText="1"/>
      <protection locked="0"/>
    </xf>
    <xf numFmtId="0" fontId="46" fillId="2" borderId="0" xfId="0" applyFont="1" applyFill="1" applyAlignment="1" applyProtection="1">
      <alignment horizontal="left" vertical="center"/>
      <protection locked="0"/>
    </xf>
    <xf numFmtId="0" fontId="48" fillId="2" borderId="0" xfId="0" applyFont="1" applyFill="1" applyAlignment="1" applyProtection="1">
      <alignment vertical="center" wrapText="1"/>
      <protection locked="0"/>
    </xf>
    <xf numFmtId="0" fontId="48" fillId="2" borderId="0" xfId="0" applyFont="1" applyFill="1" applyAlignment="1" applyProtection="1">
      <alignment horizontal="left" vertical="center"/>
      <protection locked="0"/>
    </xf>
    <xf numFmtId="168" fontId="45" fillId="2" borderId="0" xfId="0" applyNumberFormat="1" applyFont="1" applyFill="1" applyAlignment="1" applyProtection="1">
      <alignment horizontal="left" vertical="center"/>
      <protection locked="0"/>
    </xf>
    <xf numFmtId="169" fontId="45" fillId="2" borderId="0" xfId="0" applyNumberFormat="1" applyFont="1" applyFill="1" applyAlignment="1" applyProtection="1">
      <alignment horizontal="left" vertical="center"/>
      <protection locked="0"/>
    </xf>
    <xf numFmtId="0" fontId="45" fillId="0" borderId="0" xfId="0" applyFont="1" applyFill="1" applyAlignment="1" applyProtection="1">
      <alignment horizontal="left" vertical="center"/>
      <protection locked="0"/>
    </xf>
    <xf numFmtId="0" fontId="45" fillId="2" borderId="0" xfId="0" applyFont="1" applyFill="1" applyBorder="1" applyAlignment="1" applyProtection="1">
      <alignment horizontal="left" vertical="center"/>
      <protection locked="0"/>
    </xf>
    <xf numFmtId="0" fontId="45" fillId="2" borderId="0" xfId="0" applyFont="1" applyFill="1" applyBorder="1" applyAlignment="1" applyProtection="1">
      <alignment horizontal="center" vertical="center"/>
      <protection locked="0"/>
    </xf>
    <xf numFmtId="0" fontId="45" fillId="0" borderId="0" xfId="0" applyFont="1" applyFill="1" applyBorder="1" applyAlignment="1" applyProtection="1">
      <alignment horizontal="left" vertical="center"/>
      <protection locked="0"/>
    </xf>
    <xf numFmtId="0" fontId="47" fillId="0" borderId="0" xfId="0" applyFont="1" applyFill="1" applyBorder="1" applyAlignment="1" applyProtection="1">
      <alignment horizontal="left" vertical="center"/>
      <protection locked="0"/>
    </xf>
    <xf numFmtId="0" fontId="45" fillId="3" borderId="0" xfId="0" applyFont="1" applyFill="1" applyAlignment="1" applyProtection="1">
      <alignment horizontal="left" vertical="center"/>
      <protection locked="0"/>
    </xf>
    <xf numFmtId="0" fontId="0" fillId="0" borderId="1" xfId="0" applyFont="1" applyFill="1" applyBorder="1"/>
    <xf numFmtId="0" fontId="49" fillId="0" borderId="0" xfId="0" applyFont="1"/>
    <xf numFmtId="0" fontId="52" fillId="2" borderId="0" xfId="0" applyFont="1" applyFill="1" applyBorder="1" applyAlignment="1" applyProtection="1">
      <alignment horizontal="left" vertical="center"/>
      <protection locked="0"/>
    </xf>
    <xf numFmtId="0" fontId="53" fillId="2" borderId="0" xfId="0" applyFont="1" applyFill="1" applyAlignment="1" applyProtection="1">
      <alignment horizontal="left" vertical="center"/>
      <protection locked="0"/>
    </xf>
    <xf numFmtId="0" fontId="53" fillId="2" borderId="0" xfId="0" applyFont="1" applyFill="1" applyBorder="1" applyAlignment="1" applyProtection="1">
      <alignment horizontal="left" vertical="center"/>
      <protection locked="0"/>
    </xf>
    <xf numFmtId="0" fontId="54" fillId="2" borderId="0" xfId="2" applyFont="1" applyFill="1" applyAlignment="1" applyProtection="1">
      <alignment horizontal="left" vertical="center"/>
      <protection locked="0"/>
    </xf>
    <xf numFmtId="0" fontId="55" fillId="2" borderId="0" xfId="0" applyFont="1" applyFill="1" applyAlignment="1" applyProtection="1">
      <alignment horizontal="left" vertical="center"/>
      <protection locked="0"/>
    </xf>
    <xf numFmtId="0" fontId="55" fillId="2" borderId="0" xfId="0" applyFont="1" applyFill="1" applyBorder="1" applyAlignment="1" applyProtection="1">
      <alignment horizontal="left" vertical="center"/>
      <protection locked="0"/>
    </xf>
    <xf numFmtId="0" fontId="58" fillId="2" borderId="0" xfId="0" applyFont="1" applyFill="1" applyAlignment="1" applyProtection="1">
      <alignment horizontal="left" vertical="center"/>
      <protection locked="0"/>
    </xf>
    <xf numFmtId="0" fontId="55" fillId="0" borderId="0" xfId="0" applyFont="1" applyFill="1" applyAlignment="1" applyProtection="1">
      <alignment horizontal="left" vertical="center"/>
      <protection locked="0"/>
    </xf>
    <xf numFmtId="0" fontId="55" fillId="0" borderId="0" xfId="0" applyFont="1" applyFill="1" applyBorder="1" applyAlignment="1" applyProtection="1">
      <alignment horizontal="left" vertical="center"/>
      <protection locked="0"/>
    </xf>
    <xf numFmtId="172" fontId="55" fillId="0" borderId="0" xfId="1" applyNumberFormat="1" applyFont="1" applyFill="1" applyBorder="1" applyAlignment="1" applyProtection="1">
      <alignment horizontal="center" vertical="center"/>
      <protection locked="0"/>
    </xf>
    <xf numFmtId="172" fontId="55" fillId="0" borderId="0" xfId="1" applyNumberFormat="1" applyFont="1" applyFill="1" applyBorder="1" applyAlignment="1" applyProtection="1">
      <alignment horizontal="center"/>
      <protection locked="0"/>
    </xf>
    <xf numFmtId="166" fontId="55" fillId="0" borderId="0" xfId="0" applyNumberFormat="1" applyFont="1" applyFill="1" applyBorder="1" applyAlignment="1" applyProtection="1">
      <alignment horizontal="center" vertical="center"/>
      <protection locked="0"/>
    </xf>
    <xf numFmtId="0" fontId="55" fillId="0" borderId="0" xfId="0" applyFont="1" applyFill="1" applyBorder="1" applyAlignment="1" applyProtection="1">
      <alignment horizontal="center" vertical="center"/>
      <protection locked="0"/>
    </xf>
    <xf numFmtId="175" fontId="55" fillId="0" borderId="0" xfId="1" applyNumberFormat="1" applyFont="1" applyFill="1" applyBorder="1" applyAlignment="1" applyProtection="1">
      <alignment horizontal="center" vertical="center"/>
      <protection locked="0"/>
    </xf>
    <xf numFmtId="174" fontId="55" fillId="0" borderId="0" xfId="1" applyNumberFormat="1" applyFont="1" applyFill="1" applyBorder="1" applyAlignment="1" applyProtection="1">
      <alignment horizontal="center" vertical="center"/>
      <protection locked="0"/>
    </xf>
    <xf numFmtId="176" fontId="55" fillId="0" borderId="0" xfId="1" applyNumberFormat="1" applyFont="1" applyFill="1" applyBorder="1" applyAlignment="1" applyProtection="1">
      <alignment horizontal="center" vertical="center"/>
      <protection locked="0"/>
    </xf>
    <xf numFmtId="177" fontId="55" fillId="0" borderId="0" xfId="1" applyNumberFormat="1" applyFont="1" applyFill="1" applyBorder="1" applyAlignment="1" applyProtection="1">
      <alignment horizontal="center" vertical="center"/>
      <protection locked="0"/>
    </xf>
    <xf numFmtId="172" fontId="57" fillId="0" borderId="0" xfId="0" applyNumberFormat="1" applyFont="1" applyFill="1" applyBorder="1" applyAlignment="1" applyProtection="1">
      <alignment horizontal="left" vertical="center"/>
      <protection locked="0"/>
    </xf>
    <xf numFmtId="16" fontId="56" fillId="0" borderId="0" xfId="0" applyNumberFormat="1" applyFont="1" applyFill="1" applyAlignment="1" applyProtection="1">
      <alignment horizontal="left" vertical="center"/>
      <protection locked="0"/>
    </xf>
    <xf numFmtId="2" fontId="55" fillId="0" borderId="0" xfId="0" applyNumberFormat="1" applyFont="1" applyFill="1" applyBorder="1" applyAlignment="1" applyProtection="1">
      <alignment horizontal="center" vertical="center"/>
      <protection locked="0"/>
    </xf>
    <xf numFmtId="0" fontId="55" fillId="0" borderId="2" xfId="0" applyFont="1" applyFill="1" applyBorder="1" applyAlignment="1" applyProtection="1">
      <alignment horizontal="left" vertical="center"/>
      <protection locked="0"/>
    </xf>
    <xf numFmtId="172" fontId="50" fillId="0" borderId="1" xfId="1" applyNumberFormat="1" applyFont="1" applyBorder="1"/>
    <xf numFmtId="0" fontId="64" fillId="2" borderId="0" xfId="0" applyFont="1" applyFill="1" applyAlignment="1" applyProtection="1">
      <alignment vertical="center"/>
      <protection locked="0"/>
    </xf>
    <xf numFmtId="0" fontId="64" fillId="2" borderId="0" xfId="0" applyFont="1" applyFill="1" applyBorder="1" applyAlignment="1" applyProtection="1">
      <alignment horizontal="left" vertical="center"/>
      <protection locked="0"/>
    </xf>
    <xf numFmtId="0" fontId="64" fillId="2" borderId="0" xfId="0" applyFont="1" applyFill="1" applyAlignment="1" applyProtection="1">
      <alignment horizontal="left" vertical="center"/>
      <protection locked="0"/>
    </xf>
    <xf numFmtId="15" fontId="49" fillId="0" borderId="0" xfId="0" applyNumberFormat="1" applyFont="1" applyFill="1" applyBorder="1"/>
    <xf numFmtId="0" fontId="62" fillId="2" borderId="0" xfId="0" applyFont="1" applyFill="1" applyAlignment="1" applyProtection="1">
      <alignment horizontal="left" vertical="center"/>
      <protection locked="0"/>
    </xf>
    <xf numFmtId="0" fontId="59" fillId="2" borderId="0" xfId="0" applyFont="1" applyFill="1" applyAlignment="1" applyProtection="1">
      <alignment horizontal="left" vertical="center"/>
      <protection locked="0"/>
    </xf>
    <xf numFmtId="0" fontId="60" fillId="2" borderId="0" xfId="0" applyFont="1" applyFill="1" applyAlignment="1" applyProtection="1">
      <alignment horizontal="left" vertical="center"/>
      <protection locked="0"/>
    </xf>
    <xf numFmtId="0" fontId="61" fillId="2" borderId="0" xfId="0" applyFont="1" applyFill="1" applyAlignment="1" applyProtection="1">
      <alignment horizontal="left" vertical="center"/>
      <protection locked="0"/>
    </xf>
    <xf numFmtId="0" fontId="65" fillId="2" borderId="0" xfId="0" applyFont="1" applyFill="1" applyAlignment="1" applyProtection="1">
      <alignment horizontal="left" vertical="center"/>
      <protection locked="0"/>
    </xf>
    <xf numFmtId="43" fontId="50" fillId="0" borderId="0" xfId="0" applyNumberFormat="1" applyFont="1"/>
    <xf numFmtId="0" fontId="57" fillId="0" borderId="0" xfId="0" applyFont="1" applyFill="1" applyBorder="1" applyAlignment="1" applyProtection="1">
      <alignment horizontal="center" vertical="center"/>
      <protection locked="0"/>
    </xf>
    <xf numFmtId="0" fontId="66" fillId="2" borderId="0" xfId="0" applyFont="1" applyFill="1" applyBorder="1" applyAlignment="1" applyProtection="1">
      <alignment horizontal="left" vertical="center"/>
      <protection locked="0"/>
    </xf>
    <xf numFmtId="0" fontId="55" fillId="0" borderId="8" xfId="0" applyFont="1" applyFill="1" applyBorder="1" applyAlignment="1" applyProtection="1">
      <alignment horizontal="center" vertical="center"/>
      <protection locked="0"/>
    </xf>
    <xf numFmtId="0" fontId="56" fillId="2" borderId="3" xfId="0" applyFont="1" applyFill="1" applyBorder="1" applyAlignment="1" applyProtection="1">
      <alignment horizontal="center" vertical="center"/>
      <protection locked="0"/>
    </xf>
    <xf numFmtId="172" fontId="56" fillId="0" borderId="9" xfId="1" applyNumberFormat="1" applyFont="1" applyFill="1" applyBorder="1" applyAlignment="1" applyProtection="1">
      <alignment horizontal="center"/>
    </xf>
    <xf numFmtId="43" fontId="56" fillId="0" borderId="9" xfId="1" applyNumberFormat="1" applyFont="1" applyFill="1" applyBorder="1" applyAlignment="1" applyProtection="1">
      <alignment horizontal="center"/>
    </xf>
    <xf numFmtId="0" fontId="56" fillId="0" borderId="9" xfId="0" applyFont="1" applyFill="1" applyBorder="1" applyAlignment="1" applyProtection="1">
      <alignment horizontal="left" vertical="center"/>
    </xf>
    <xf numFmtId="0" fontId="56" fillId="0" borderId="3" xfId="0" applyFont="1" applyFill="1" applyBorder="1" applyAlignment="1" applyProtection="1">
      <alignment horizontal="center" vertical="center"/>
      <protection locked="0"/>
    </xf>
    <xf numFmtId="0" fontId="56" fillId="0" borderId="10" xfId="0" applyFont="1" applyFill="1" applyBorder="1" applyAlignment="1" applyProtection="1">
      <alignment horizontal="center" vertical="center"/>
      <protection locked="0"/>
    </xf>
    <xf numFmtId="0" fontId="56" fillId="0" borderId="11" xfId="0" applyFont="1" applyFill="1" applyBorder="1" applyAlignment="1" applyProtection="1">
      <alignment horizontal="center" vertical="center"/>
      <protection locked="0"/>
    </xf>
    <xf numFmtId="172" fontId="56" fillId="0" borderId="9" xfId="1" applyNumberFormat="1" applyFont="1" applyFill="1" applyBorder="1" applyAlignment="1" applyProtection="1">
      <alignment horizontal="center" vertical="center"/>
    </xf>
    <xf numFmtId="43" fontId="56" fillId="0" borderId="9" xfId="1" applyNumberFormat="1" applyFont="1" applyFill="1" applyBorder="1" applyAlignment="1" applyProtection="1">
      <alignment horizontal="center" vertical="center"/>
    </xf>
    <xf numFmtId="0" fontId="55" fillId="0" borderId="5" xfId="0" applyFont="1" applyFill="1" applyBorder="1" applyAlignment="1" applyProtection="1">
      <alignment horizontal="left" vertical="center"/>
    </xf>
    <xf numFmtId="0" fontId="55" fillId="0" borderId="6" xfId="0" applyFont="1" applyFill="1" applyBorder="1" applyAlignment="1" applyProtection="1">
      <alignment horizontal="left" vertical="center"/>
    </xf>
    <xf numFmtId="172" fontId="55" fillId="0" borderId="12" xfId="1" applyNumberFormat="1" applyFont="1" applyFill="1" applyBorder="1" applyAlignment="1" applyProtection="1">
      <alignment horizontal="center" vertical="center"/>
    </xf>
    <xf numFmtId="172" fontId="55" fillId="0" borderId="9" xfId="1" applyNumberFormat="1" applyFont="1" applyFill="1" applyBorder="1" applyAlignment="1" applyProtection="1">
      <alignment horizontal="center" vertical="center"/>
    </xf>
    <xf numFmtId="43" fontId="55" fillId="0" borderId="9" xfId="1" applyNumberFormat="1" applyFont="1" applyFill="1" applyBorder="1" applyAlignment="1" applyProtection="1">
      <alignment horizontal="center" vertical="center"/>
    </xf>
    <xf numFmtId="0" fontId="55" fillId="0" borderId="2" xfId="0" applyFont="1" applyFill="1" applyBorder="1" applyAlignment="1" applyProtection="1">
      <alignment horizontal="center" vertical="center"/>
      <protection locked="0"/>
    </xf>
    <xf numFmtId="0" fontId="55" fillId="0" borderId="11" xfId="0" applyFont="1" applyFill="1" applyBorder="1" applyAlignment="1" applyProtection="1">
      <alignment horizontal="center" vertical="center"/>
      <protection locked="0"/>
    </xf>
    <xf numFmtId="0" fontId="55" fillId="0" borderId="9" xfId="0" applyFont="1" applyFill="1" applyBorder="1" applyAlignment="1" applyProtection="1">
      <alignment horizontal="left" vertical="center"/>
    </xf>
    <xf numFmtId="0" fontId="55" fillId="0" borderId="13" xfId="0" applyFont="1" applyFill="1" applyBorder="1" applyAlignment="1" applyProtection="1">
      <alignment horizontal="left" vertical="center"/>
    </xf>
    <xf numFmtId="0" fontId="55" fillId="0" borderId="14" xfId="0" applyFont="1" applyFill="1" applyBorder="1" applyAlignment="1" applyProtection="1">
      <alignment horizontal="center" vertical="center"/>
      <protection locked="0"/>
    </xf>
    <xf numFmtId="176" fontId="55" fillId="0" borderId="9" xfId="1" applyNumberFormat="1" applyFont="1" applyFill="1" applyBorder="1" applyAlignment="1" applyProtection="1">
      <alignment horizontal="center" vertical="center"/>
    </xf>
    <xf numFmtId="172" fontId="55" fillId="2" borderId="9" xfId="1" applyNumberFormat="1" applyFont="1" applyFill="1" applyBorder="1" applyAlignment="1" applyProtection="1">
      <alignment horizontal="center" vertical="center"/>
    </xf>
    <xf numFmtId="172" fontId="55" fillId="2" borderId="13" xfId="1" applyNumberFormat="1" applyFont="1" applyFill="1" applyBorder="1" applyAlignment="1" applyProtection="1">
      <alignment horizontal="center" vertical="center"/>
    </xf>
    <xf numFmtId="0" fontId="55" fillId="0" borderId="11" xfId="0" applyFont="1" applyFill="1" applyBorder="1" applyAlignment="1" applyProtection="1">
      <alignment horizontal="left" vertical="center"/>
      <protection locked="0"/>
    </xf>
    <xf numFmtId="167" fontId="55" fillId="0" borderId="9" xfId="1" applyNumberFormat="1" applyFont="1" applyFill="1" applyBorder="1" applyAlignment="1" applyProtection="1">
      <alignment horizontal="center" vertical="center"/>
    </xf>
    <xf numFmtId="174" fontId="55" fillId="0" borderId="12" xfId="1" applyNumberFormat="1" applyFont="1" applyFill="1" applyBorder="1" applyAlignment="1" applyProtection="1">
      <alignment horizontal="center" vertical="center"/>
    </xf>
    <xf numFmtId="0" fontId="67" fillId="0" borderId="0" xfId="0" applyFont="1" applyFill="1" applyAlignment="1" applyProtection="1">
      <alignment horizontal="left" vertical="center"/>
      <protection locked="0"/>
    </xf>
    <xf numFmtId="0" fontId="47" fillId="2" borderId="0" xfId="0" applyFont="1" applyFill="1" applyAlignment="1" applyProtection="1">
      <alignment horizontal="left" vertical="center"/>
      <protection locked="0"/>
    </xf>
    <xf numFmtId="174" fontId="67" fillId="0" borderId="0" xfId="1" applyNumberFormat="1" applyFont="1" applyFill="1" applyBorder="1" applyAlignment="1" applyProtection="1">
      <alignment horizontal="center" vertical="center"/>
      <protection locked="0"/>
    </xf>
    <xf numFmtId="177" fontId="67" fillId="0" borderId="0" xfId="1" applyNumberFormat="1" applyFont="1" applyFill="1" applyBorder="1" applyAlignment="1" applyProtection="1">
      <alignment horizontal="center" vertical="center"/>
      <protection locked="0"/>
    </xf>
    <xf numFmtId="172" fontId="67" fillId="0" borderId="0" xfId="0" applyNumberFormat="1" applyFont="1" applyFill="1" applyBorder="1" applyAlignment="1" applyProtection="1">
      <alignment horizontal="left" vertical="center"/>
      <protection locked="0"/>
    </xf>
    <xf numFmtId="0" fontId="67" fillId="0" borderId="0" xfId="0" applyFont="1" applyFill="1" applyBorder="1" applyAlignment="1" applyProtection="1">
      <alignment horizontal="left" vertical="center"/>
      <protection locked="0"/>
    </xf>
    <xf numFmtId="172" fontId="56" fillId="2" borderId="15" xfId="1" applyNumberFormat="1" applyFont="1" applyFill="1" applyBorder="1" applyAlignment="1" applyProtection="1">
      <alignment horizontal="center" vertical="center"/>
    </xf>
    <xf numFmtId="43" fontId="56" fillId="2" borderId="15" xfId="1" applyNumberFormat="1" applyFont="1" applyFill="1" applyBorder="1" applyAlignment="1" applyProtection="1">
      <alignment horizontal="center" vertical="center"/>
    </xf>
    <xf numFmtId="172" fontId="56" fillId="0" borderId="12" xfId="1" applyNumberFormat="1" applyFont="1" applyFill="1" applyBorder="1" applyAlignment="1" applyProtection="1">
      <alignment horizontal="center"/>
    </xf>
    <xf numFmtId="172" fontId="56" fillId="0" borderId="12" xfId="1" applyNumberFormat="1" applyFont="1" applyFill="1" applyBorder="1" applyAlignment="1" applyProtection="1">
      <alignment horizontal="center" vertical="center"/>
    </xf>
    <xf numFmtId="166" fontId="55" fillId="0" borderId="9" xfId="0" applyNumberFormat="1" applyFont="1" applyFill="1" applyBorder="1" applyAlignment="1" applyProtection="1">
      <alignment horizontal="right" vertical="center"/>
    </xf>
    <xf numFmtId="0" fontId="55" fillId="0" borderId="12" xfId="0" applyFont="1" applyFill="1" applyBorder="1" applyAlignment="1" applyProtection="1">
      <alignment horizontal="left" vertical="center"/>
    </xf>
    <xf numFmtId="172" fontId="55" fillId="0" borderId="13" xfId="1" applyNumberFormat="1" applyFont="1" applyFill="1" applyBorder="1" applyAlignment="1" applyProtection="1">
      <alignment horizontal="center" vertical="center"/>
    </xf>
    <xf numFmtId="172" fontId="56" fillId="2" borderId="16" xfId="1" applyNumberFormat="1" applyFont="1" applyFill="1" applyBorder="1" applyAlignment="1" applyProtection="1">
      <alignment horizontal="center" vertical="center"/>
    </xf>
    <xf numFmtId="172" fontId="56" fillId="0" borderId="13" xfId="1" applyNumberFormat="1" applyFont="1" applyFill="1" applyBorder="1" applyAlignment="1" applyProtection="1">
      <alignment horizontal="center"/>
    </xf>
    <xf numFmtId="166" fontId="55" fillId="0" borderId="13" xfId="0" applyNumberFormat="1" applyFont="1" applyFill="1" applyBorder="1" applyAlignment="1" applyProtection="1">
      <alignment horizontal="center" vertical="center"/>
    </xf>
    <xf numFmtId="172" fontId="56" fillId="0" borderId="13" xfId="1" applyNumberFormat="1" applyFont="1" applyFill="1" applyBorder="1" applyAlignment="1" applyProtection="1">
      <alignment horizontal="center" vertical="center"/>
    </xf>
    <xf numFmtId="166" fontId="55" fillId="0" borderId="13" xfId="0" applyNumberFormat="1" applyFont="1" applyFill="1" applyBorder="1" applyAlignment="1" applyProtection="1">
      <alignment horizontal="right" vertical="center"/>
    </xf>
    <xf numFmtId="0" fontId="55" fillId="0" borderId="3" xfId="0" applyFont="1" applyFill="1" applyBorder="1" applyAlignment="1" applyProtection="1">
      <alignment vertical="center"/>
      <protection locked="0"/>
    </xf>
    <xf numFmtId="0" fontId="55" fillId="0" borderId="4" xfId="0" applyFont="1" applyFill="1" applyBorder="1" applyAlignment="1" applyProtection="1">
      <alignment vertical="center"/>
      <protection locked="0"/>
    </xf>
    <xf numFmtId="167" fontId="55" fillId="0" borderId="0" xfId="1" applyNumberFormat="1" applyFont="1" applyFill="1" applyBorder="1" applyAlignment="1" applyProtection="1">
      <alignment horizontal="center" vertical="center"/>
      <protection locked="0"/>
    </xf>
    <xf numFmtId="167" fontId="57" fillId="0" borderId="0" xfId="1" applyNumberFormat="1" applyFont="1" applyFill="1" applyBorder="1" applyAlignment="1" applyProtection="1">
      <alignment horizontal="center" vertical="center"/>
      <protection locked="0"/>
    </xf>
    <xf numFmtId="171" fontId="55" fillId="2" borderId="0" xfId="0" applyNumberFormat="1" applyFont="1" applyFill="1" applyBorder="1" applyAlignment="1" applyProtection="1">
      <alignment horizontal="left" vertical="center"/>
      <protection locked="0"/>
    </xf>
    <xf numFmtId="171" fontId="55" fillId="2" borderId="15" xfId="0" applyNumberFormat="1" applyFont="1" applyFill="1" applyBorder="1" applyAlignment="1" applyProtection="1">
      <alignment horizontal="left" vertical="center"/>
      <protection locked="0"/>
    </xf>
    <xf numFmtId="171" fontId="55" fillId="2" borderId="0" xfId="0" applyNumberFormat="1" applyFont="1" applyFill="1" applyBorder="1" applyAlignment="1" applyProtection="1">
      <alignment horizontal="center" vertical="center"/>
      <protection locked="0"/>
    </xf>
    <xf numFmtId="172" fontId="55" fillId="0" borderId="0" xfId="1" applyNumberFormat="1" applyFont="1" applyFill="1" applyBorder="1" applyAlignment="1" applyProtection="1">
      <alignment horizontal="center" vertical="center"/>
    </xf>
    <xf numFmtId="0" fontId="51" fillId="0" borderId="0" xfId="0" applyFont="1" applyBorder="1" applyAlignment="1">
      <alignment horizontal="center"/>
    </xf>
    <xf numFmtId="172" fontId="50" fillId="0" borderId="0" xfId="1" applyNumberFormat="1" applyFont="1" applyBorder="1"/>
    <xf numFmtId="43" fontId="50" fillId="0" borderId="0" xfId="1" applyNumberFormat="1" applyFont="1" applyBorder="1"/>
    <xf numFmtId="0" fontId="49" fillId="0" borderId="19" xfId="0" applyFont="1" applyBorder="1"/>
    <xf numFmtId="0" fontId="51" fillId="0" borderId="0" xfId="0" applyFont="1" applyBorder="1"/>
    <xf numFmtId="0" fontId="50" fillId="0" borderId="0" xfId="0" applyFont="1" applyBorder="1"/>
    <xf numFmtId="0" fontId="50" fillId="0" borderId="0" xfId="0" applyFont="1" applyFill="1" applyBorder="1"/>
    <xf numFmtId="43" fontId="50" fillId="0" borderId="0" xfId="1" applyFont="1"/>
    <xf numFmtId="174" fontId="55" fillId="0" borderId="13" xfId="1" applyNumberFormat="1" applyFont="1" applyFill="1" applyBorder="1" applyAlignment="1" applyProtection="1">
      <alignment horizontal="center" vertical="center"/>
    </xf>
    <xf numFmtId="166" fontId="55" fillId="0" borderId="12" xfId="1" applyNumberFormat="1" applyFont="1" applyFill="1" applyBorder="1" applyAlignment="1" applyProtection="1">
      <alignment horizontal="center" vertical="center"/>
    </xf>
    <xf numFmtId="166" fontId="55" fillId="0" borderId="9" xfId="1" applyNumberFormat="1" applyFont="1" applyFill="1" applyBorder="1" applyAlignment="1" applyProtection="1">
      <alignment horizontal="center" vertical="center"/>
    </xf>
    <xf numFmtId="166" fontId="55" fillId="0" borderId="13" xfId="1" applyNumberFormat="1" applyFont="1" applyFill="1" applyBorder="1" applyAlignment="1" applyProtection="1">
      <alignment horizontal="center" vertical="center"/>
    </xf>
    <xf numFmtId="0" fontId="68" fillId="2" borderId="0" xfId="0" applyFont="1" applyFill="1" applyAlignment="1">
      <alignment horizontal="left" vertical="center"/>
    </xf>
    <xf numFmtId="0" fontId="69" fillId="2" borderId="0" xfId="0" applyFont="1" applyFill="1"/>
    <xf numFmtId="173" fontId="48" fillId="2" borderId="0" xfId="0" applyNumberFormat="1" applyFont="1" applyFill="1"/>
    <xf numFmtId="0" fontId="48" fillId="2" borderId="0" xfId="0" applyFont="1" applyFill="1"/>
    <xf numFmtId="0" fontId="70" fillId="2" borderId="0" xfId="0" applyFont="1" applyFill="1"/>
    <xf numFmtId="0" fontId="69" fillId="2" borderId="0" xfId="0" applyFont="1" applyFill="1" applyBorder="1"/>
    <xf numFmtId="0" fontId="71" fillId="2" borderId="0" xfId="0" applyFont="1" applyFill="1" applyBorder="1"/>
    <xf numFmtId="0" fontId="69" fillId="2" borderId="2" xfId="0" applyFont="1" applyFill="1" applyBorder="1"/>
    <xf numFmtId="0" fontId="71" fillId="2" borderId="0" xfId="0" applyFont="1" applyFill="1" applyBorder="1" applyAlignment="1"/>
    <xf numFmtId="0" fontId="69" fillId="2" borderId="5" xfId="0" applyFont="1" applyFill="1" applyBorder="1"/>
    <xf numFmtId="0" fontId="69" fillId="2" borderId="6" xfId="0" applyFont="1" applyFill="1" applyBorder="1"/>
    <xf numFmtId="0" fontId="71" fillId="2" borderId="0" xfId="0" applyFont="1" applyFill="1"/>
    <xf numFmtId="166" fontId="69" fillId="2" borderId="0" xfId="0" applyNumberFormat="1" applyFont="1" applyFill="1"/>
    <xf numFmtId="174" fontId="69" fillId="2" borderId="0" xfId="0" applyNumberFormat="1" applyFont="1" applyFill="1"/>
    <xf numFmtId="170" fontId="69" fillId="2" borderId="0" xfId="0" applyNumberFormat="1" applyFont="1" applyFill="1" applyBorder="1"/>
    <xf numFmtId="0" fontId="69" fillId="2" borderId="11" xfId="0" applyFont="1" applyFill="1" applyBorder="1" applyAlignment="1">
      <alignment horizontal="center"/>
    </xf>
    <xf numFmtId="0" fontId="69" fillId="2" borderId="0" xfId="0" applyFont="1" applyFill="1" applyBorder="1" applyAlignment="1">
      <alignment horizontal="right"/>
    </xf>
    <xf numFmtId="170" fontId="69" fillId="2" borderId="0" xfId="0" applyNumberFormat="1" applyFont="1" applyFill="1" applyBorder="1" applyAlignment="1">
      <alignment horizontal="right"/>
    </xf>
    <xf numFmtId="166" fontId="71" fillId="2" borderId="0" xfId="0" applyNumberFormat="1" applyFont="1" applyFill="1" applyBorder="1"/>
    <xf numFmtId="2" fontId="71" fillId="2" borderId="0" xfId="0" applyNumberFormat="1" applyFont="1" applyFill="1" applyBorder="1"/>
    <xf numFmtId="167" fontId="71" fillId="2" borderId="0" xfId="0" applyNumberFormat="1" applyFont="1" applyFill="1" applyBorder="1"/>
    <xf numFmtId="1" fontId="71" fillId="2" borderId="0" xfId="0" applyNumberFormat="1" applyFont="1" applyFill="1" applyBorder="1"/>
    <xf numFmtId="0" fontId="71" fillId="2" borderId="0" xfId="0" applyFont="1" applyFill="1" applyBorder="1" applyAlignment="1">
      <alignment horizontal="right"/>
    </xf>
    <xf numFmtId="170" fontId="71" fillId="2" borderId="0" xfId="0" applyNumberFormat="1" applyFont="1" applyFill="1" applyBorder="1" applyAlignment="1">
      <alignment horizontal="right"/>
    </xf>
    <xf numFmtId="170" fontId="71" fillId="2" borderId="0" xfId="0" applyNumberFormat="1" applyFont="1" applyFill="1" applyBorder="1"/>
    <xf numFmtId="0" fontId="72" fillId="2" borderId="0" xfId="0" applyFont="1" applyFill="1"/>
    <xf numFmtId="0" fontId="72" fillId="2" borderId="0" xfId="0" applyFont="1" applyFill="1" applyBorder="1"/>
    <xf numFmtId="0" fontId="72" fillId="2" borderId="0" xfId="0" applyFont="1" applyFill="1" applyBorder="1" applyAlignment="1">
      <alignment horizontal="left"/>
    </xf>
    <xf numFmtId="0" fontId="72" fillId="2" borderId="11" xfId="0" applyFont="1" applyFill="1" applyBorder="1" applyAlignment="1">
      <alignment horizontal="center"/>
    </xf>
    <xf numFmtId="166" fontId="72" fillId="2" borderId="1" xfId="0" applyNumberFormat="1" applyFont="1" applyFill="1" applyBorder="1" applyAlignment="1">
      <alignment horizontal="center"/>
    </xf>
    <xf numFmtId="166" fontId="72" fillId="2" borderId="20" xfId="0" applyNumberFormat="1" applyFont="1" applyFill="1" applyBorder="1" applyAlignment="1">
      <alignment horizontal="center"/>
    </xf>
    <xf numFmtId="166" fontId="72" fillId="2" borderId="21" xfId="0" applyNumberFormat="1" applyFont="1" applyFill="1" applyBorder="1" applyAlignment="1">
      <alignment horizontal="center"/>
    </xf>
    <xf numFmtId="0" fontId="50" fillId="0" borderId="1" xfId="0" applyFont="1" applyBorder="1"/>
    <xf numFmtId="0" fontId="0" fillId="2" borderId="0" xfId="0" applyFill="1"/>
    <xf numFmtId="0" fontId="49" fillId="2" borderId="0" xfId="0" applyFont="1" applyFill="1"/>
    <xf numFmtId="174" fontId="71" fillId="2" borderId="0" xfId="0" applyNumberFormat="1" applyFont="1" applyFill="1"/>
    <xf numFmtId="0" fontId="0" fillId="4" borderId="0" xfId="0" applyFill="1" applyProtection="1">
      <protection locked="0"/>
    </xf>
    <xf numFmtId="0" fontId="72" fillId="4" borderId="0" xfId="0" applyFont="1" applyFill="1" applyProtection="1">
      <protection locked="0"/>
    </xf>
    <xf numFmtId="0" fontId="73" fillId="5" borderId="11" xfId="0" applyFont="1" applyFill="1" applyBorder="1" applyProtection="1">
      <protection locked="0"/>
    </xf>
    <xf numFmtId="43" fontId="73" fillId="6" borderId="11" xfId="1" applyFont="1" applyFill="1" applyBorder="1" applyProtection="1">
      <protection locked="0"/>
    </xf>
    <xf numFmtId="0" fontId="73" fillId="7" borderId="11" xfId="0" applyFont="1" applyFill="1" applyBorder="1" applyProtection="1"/>
    <xf numFmtId="166" fontId="73" fillId="7" borderId="11" xfId="0" applyNumberFormat="1" applyFont="1" applyFill="1" applyBorder="1" applyProtection="1"/>
    <xf numFmtId="43" fontId="73" fillId="7" borderId="11" xfId="1" applyFont="1" applyFill="1" applyBorder="1" applyProtection="1"/>
    <xf numFmtId="0" fontId="72" fillId="2" borderId="1" xfId="0" applyFont="1" applyFill="1" applyBorder="1"/>
    <xf numFmtId="166" fontId="72" fillId="2" borderId="22" xfId="0" applyNumberFormat="1" applyFont="1" applyFill="1" applyBorder="1" applyAlignment="1">
      <alignment horizontal="center"/>
    </xf>
    <xf numFmtId="166" fontId="72" fillId="2" borderId="23" xfId="0" applyNumberFormat="1" applyFont="1" applyFill="1" applyBorder="1" applyAlignment="1">
      <alignment horizontal="center"/>
    </xf>
    <xf numFmtId="0" fontId="72" fillId="2" borderId="24" xfId="0" applyFont="1" applyFill="1" applyBorder="1"/>
    <xf numFmtId="0" fontId="72" fillId="2" borderId="21" xfId="0" applyFont="1" applyFill="1" applyBorder="1"/>
    <xf numFmtId="0" fontId="72" fillId="2" borderId="12" xfId="0" applyFont="1" applyFill="1" applyBorder="1" applyAlignment="1">
      <alignment horizontal="center"/>
    </xf>
    <xf numFmtId="2" fontId="72" fillId="2" borderId="1" xfId="0" applyNumberFormat="1" applyFont="1" applyFill="1" applyBorder="1" applyAlignment="1">
      <alignment horizontal="left"/>
    </xf>
    <xf numFmtId="0" fontId="72" fillId="2" borderId="1" xfId="0" applyFont="1" applyFill="1" applyBorder="1" applyAlignment="1">
      <alignment horizontal="left"/>
    </xf>
    <xf numFmtId="2" fontId="72" fillId="2" borderId="25" xfId="0" applyNumberFormat="1" applyFont="1" applyFill="1" applyBorder="1" applyAlignment="1">
      <alignment horizontal="left"/>
    </xf>
    <xf numFmtId="2" fontId="72" fillId="2" borderId="22" xfId="0" applyNumberFormat="1" applyFont="1" applyFill="1" applyBorder="1" applyAlignment="1">
      <alignment horizontal="left"/>
    </xf>
    <xf numFmtId="0" fontId="72" fillId="2" borderId="26" xfId="0" applyFont="1" applyFill="1" applyBorder="1"/>
    <xf numFmtId="0" fontId="72" fillId="2" borderId="26" xfId="0" applyFont="1" applyFill="1" applyBorder="1" applyAlignment="1">
      <alignment horizontal="left"/>
    </xf>
    <xf numFmtId="2" fontId="72" fillId="2" borderId="26" xfId="0" applyNumberFormat="1" applyFont="1" applyFill="1" applyBorder="1" applyAlignment="1">
      <alignment horizontal="left"/>
    </xf>
    <xf numFmtId="0" fontId="55" fillId="0" borderId="10" xfId="0" applyFont="1" applyFill="1" applyBorder="1" applyAlignment="1" applyProtection="1">
      <alignment horizontal="center" vertical="center"/>
      <protection locked="0"/>
    </xf>
    <xf numFmtId="0" fontId="55" fillId="0" borderId="12" xfId="0" applyFont="1" applyFill="1" applyBorder="1" applyAlignment="1" applyProtection="1">
      <alignment horizontal="center" vertical="center"/>
      <protection locked="0"/>
    </xf>
    <xf numFmtId="172" fontId="55" fillId="0" borderId="7" xfId="1" applyNumberFormat="1" applyFont="1" applyFill="1" applyBorder="1" applyAlignment="1" applyProtection="1">
      <alignment horizontal="center" vertical="center"/>
    </xf>
    <xf numFmtId="172" fontId="55" fillId="0" borderId="5" xfId="1" applyNumberFormat="1" applyFont="1" applyFill="1" applyBorder="1" applyAlignment="1" applyProtection="1">
      <alignment horizontal="center" vertical="center"/>
    </xf>
    <xf numFmtId="172" fontId="55" fillId="0" borderId="6" xfId="1" applyNumberFormat="1" applyFont="1" applyFill="1" applyBorder="1" applyAlignment="1" applyProtection="1">
      <alignment horizontal="center" vertical="center"/>
    </xf>
    <xf numFmtId="43" fontId="55" fillId="0" borderId="5" xfId="1" applyNumberFormat="1" applyFont="1" applyFill="1" applyBorder="1" applyAlignment="1" applyProtection="1">
      <alignment horizontal="center" vertical="center"/>
    </xf>
    <xf numFmtId="166" fontId="72" fillId="2" borderId="27" xfId="0" applyNumberFormat="1" applyFont="1" applyFill="1" applyBorder="1" applyAlignment="1">
      <alignment horizontal="center"/>
    </xf>
    <xf numFmtId="181" fontId="55" fillId="0" borderId="13" xfId="1" applyNumberFormat="1" applyFont="1" applyFill="1" applyBorder="1" applyAlignment="1" applyProtection="1">
      <alignment horizontal="right" vertical="center"/>
    </xf>
    <xf numFmtId="0" fontId="73" fillId="2" borderId="0" xfId="0" applyFont="1" applyFill="1"/>
    <xf numFmtId="0" fontId="79" fillId="2" borderId="0" xfId="0" applyFont="1" applyFill="1"/>
    <xf numFmtId="0" fontId="71" fillId="2" borderId="0" xfId="0" applyFont="1" applyFill="1" applyBorder="1" applyAlignment="1">
      <alignment horizontal="center"/>
    </xf>
    <xf numFmtId="0" fontId="79" fillId="2" borderId="0" xfId="0" applyFont="1" applyFill="1" applyBorder="1"/>
    <xf numFmtId="0" fontId="80" fillId="2" borderId="0" xfId="0" applyFont="1" applyFill="1" applyAlignment="1" applyProtection="1">
      <alignment horizontal="left" vertical="center"/>
      <protection locked="0"/>
    </xf>
    <xf numFmtId="43" fontId="82" fillId="2" borderId="0" xfId="0" applyNumberFormat="1" applyFont="1" applyFill="1" applyAlignment="1" applyProtection="1">
      <alignment horizontal="left" vertical="center"/>
      <protection locked="0"/>
    </xf>
    <xf numFmtId="0" fontId="82" fillId="2" borderId="0" xfId="0" applyFont="1" applyFill="1" applyAlignment="1" applyProtection="1">
      <alignment horizontal="left" vertical="center"/>
      <protection locked="0"/>
    </xf>
    <xf numFmtId="0" fontId="81" fillId="2" borderId="13" xfId="0" applyFont="1" applyFill="1" applyBorder="1" applyAlignment="1" applyProtection="1">
      <alignment horizontal="left" vertical="center"/>
    </xf>
    <xf numFmtId="172" fontId="81" fillId="2" borderId="13" xfId="1" applyNumberFormat="1" applyFont="1" applyFill="1" applyBorder="1" applyAlignment="1" applyProtection="1">
      <alignment horizontal="center" vertical="center"/>
    </xf>
    <xf numFmtId="172" fontId="82" fillId="2" borderId="0" xfId="0" applyNumberFormat="1" applyFont="1" applyFill="1" applyBorder="1" applyAlignment="1" applyProtection="1">
      <alignment horizontal="left" vertical="center"/>
      <protection locked="0"/>
    </xf>
    <xf numFmtId="178" fontId="82" fillId="2" borderId="0" xfId="1" applyNumberFormat="1" applyFont="1" applyFill="1" applyBorder="1" applyAlignment="1" applyProtection="1">
      <alignment horizontal="center" vertical="center"/>
      <protection locked="0"/>
    </xf>
    <xf numFmtId="180" fontId="69" fillId="2" borderId="6" xfId="3" applyNumberFormat="1" applyFont="1" applyFill="1" applyBorder="1" applyAlignment="1">
      <alignment horizontal="center"/>
    </xf>
    <xf numFmtId="0" fontId="83" fillId="0" borderId="0" xfId="0" applyFont="1" applyFill="1" applyBorder="1"/>
    <xf numFmtId="15" fontId="83" fillId="0" borderId="0" xfId="0" applyNumberFormat="1" applyFont="1" applyFill="1" applyBorder="1"/>
    <xf numFmtId="0" fontId="0" fillId="0" borderId="0" xfId="0" applyFont="1" applyFill="1" applyBorder="1"/>
    <xf numFmtId="0" fontId="0" fillId="0" borderId="28" xfId="0" applyFont="1" applyFill="1" applyBorder="1"/>
    <xf numFmtId="0" fontId="0" fillId="0" borderId="0" xfId="0" applyBorder="1"/>
    <xf numFmtId="0" fontId="0" fillId="0" borderId="0" xfId="0" quotePrefix="1"/>
    <xf numFmtId="2" fontId="0" fillId="0" borderId="0" xfId="0" applyNumberFormat="1"/>
    <xf numFmtId="0" fontId="0" fillId="0" borderId="0" xfId="0" applyFont="1"/>
    <xf numFmtId="0" fontId="87" fillId="2" borderId="0" xfId="0" applyFont="1" applyFill="1"/>
    <xf numFmtId="0" fontId="87" fillId="2" borderId="2" xfId="0" applyFont="1" applyFill="1" applyBorder="1"/>
    <xf numFmtId="0" fontId="87" fillId="2" borderId="11" xfId="0" applyFont="1" applyFill="1" applyBorder="1"/>
    <xf numFmtId="0" fontId="87" fillId="2" borderId="3" xfId="0" applyFont="1" applyFill="1" applyBorder="1"/>
    <xf numFmtId="0" fontId="87" fillId="2" borderId="5" xfId="0" applyFont="1" applyFill="1" applyBorder="1"/>
    <xf numFmtId="0" fontId="87" fillId="2" borderId="6" xfId="0" applyFont="1" applyFill="1" applyBorder="1"/>
    <xf numFmtId="0" fontId="87" fillId="2" borderId="9" xfId="0" applyFont="1" applyFill="1" applyBorder="1"/>
    <xf numFmtId="0" fontId="87" fillId="2" borderId="13" xfId="0" applyFont="1" applyFill="1" applyBorder="1"/>
    <xf numFmtId="0" fontId="88" fillId="2" borderId="0" xfId="0" applyFont="1" applyFill="1"/>
    <xf numFmtId="0" fontId="87" fillId="2" borderId="7" xfId="0" applyFont="1" applyFill="1" applyBorder="1"/>
    <xf numFmtId="0" fontId="87" fillId="2" borderId="12" xfId="0" applyFont="1" applyFill="1" applyBorder="1" applyAlignment="1"/>
    <xf numFmtId="0" fontId="87" fillId="2" borderId="10" xfId="0" applyFont="1" applyFill="1" applyBorder="1" applyAlignment="1"/>
    <xf numFmtId="0" fontId="87" fillId="2" borderId="11" xfId="0" applyFont="1" applyFill="1" applyBorder="1" applyAlignment="1">
      <alignment horizontal="right"/>
    </xf>
    <xf numFmtId="170" fontId="87" fillId="2" borderId="9" xfId="0" applyNumberFormat="1" applyFont="1" applyFill="1" applyBorder="1" applyAlignment="1">
      <alignment horizontal="right"/>
    </xf>
    <xf numFmtId="170" fontId="87" fillId="2" borderId="9" xfId="0" applyNumberFormat="1" applyFont="1" applyFill="1" applyBorder="1"/>
    <xf numFmtId="170" fontId="87" fillId="2" borderId="13" xfId="0" applyNumberFormat="1" applyFont="1" applyFill="1" applyBorder="1" applyAlignment="1">
      <alignment horizontal="right"/>
    </xf>
    <xf numFmtId="170" fontId="87" fillId="2" borderId="13" xfId="0" applyNumberFormat="1" applyFont="1" applyFill="1" applyBorder="1"/>
    <xf numFmtId="0" fontId="87" fillId="2" borderId="2" xfId="0" applyFont="1" applyFill="1" applyBorder="1" applyAlignment="1">
      <alignment horizontal="left"/>
    </xf>
    <xf numFmtId="0" fontId="87" fillId="2" borderId="4" xfId="0" applyFont="1" applyFill="1" applyBorder="1" applyAlignment="1">
      <alignment horizontal="right"/>
    </xf>
    <xf numFmtId="0" fontId="87" fillId="2" borderId="4" xfId="0" applyFont="1" applyFill="1" applyBorder="1" applyAlignment="1">
      <alignment horizontal="left"/>
    </xf>
    <xf numFmtId="0" fontId="87" fillId="2" borderId="3" xfId="0" applyFont="1" applyFill="1" applyBorder="1" applyAlignment="1">
      <alignment horizontal="right"/>
    </xf>
    <xf numFmtId="2" fontId="87" fillId="2" borderId="6" xfId="0" applyNumberFormat="1" applyFont="1" applyFill="1" applyBorder="1" applyAlignment="1">
      <alignment horizontal="left"/>
    </xf>
    <xf numFmtId="2" fontId="87" fillId="2" borderId="18" xfId="0" applyNumberFormat="1" applyFont="1" applyFill="1" applyBorder="1" applyAlignment="1">
      <alignment horizontal="right"/>
    </xf>
    <xf numFmtId="2" fontId="87" fillId="2" borderId="18" xfId="0" applyNumberFormat="1" applyFont="1" applyFill="1" applyBorder="1" applyAlignment="1">
      <alignment horizontal="left"/>
    </xf>
    <xf numFmtId="2" fontId="87" fillId="2" borderId="16" xfId="0" applyNumberFormat="1" applyFont="1" applyFill="1" applyBorder="1" applyAlignment="1">
      <alignment horizontal="right"/>
    </xf>
    <xf numFmtId="167" fontId="90" fillId="2" borderId="12" xfId="0" applyNumberFormat="1" applyFont="1" applyFill="1" applyBorder="1"/>
    <xf numFmtId="167" fontId="89" fillId="2" borderId="15" xfId="0" applyNumberFormat="1" applyFont="1" applyFill="1" applyBorder="1"/>
    <xf numFmtId="167" fontId="90" fillId="2" borderId="9" xfId="0" applyNumberFormat="1" applyFont="1" applyFill="1" applyBorder="1" applyAlignment="1"/>
    <xf numFmtId="167" fontId="90" fillId="2" borderId="9" xfId="0" applyNumberFormat="1" applyFont="1" applyFill="1" applyBorder="1"/>
    <xf numFmtId="167" fontId="89" fillId="2" borderId="9" xfId="0" applyNumberFormat="1" applyFont="1" applyFill="1" applyBorder="1"/>
    <xf numFmtId="167" fontId="89" fillId="2" borderId="13" xfId="0" applyNumberFormat="1" applyFont="1" applyFill="1" applyBorder="1"/>
    <xf numFmtId="166" fontId="89" fillId="2" borderId="9" xfId="0" applyNumberFormat="1" applyFont="1" applyFill="1" applyBorder="1"/>
    <xf numFmtId="2" fontId="89" fillId="2" borderId="9" xfId="0" applyNumberFormat="1" applyFont="1" applyFill="1" applyBorder="1"/>
    <xf numFmtId="166" fontId="89" fillId="2" borderId="13" xfId="0" applyNumberFormat="1" applyFont="1" applyFill="1" applyBorder="1"/>
    <xf numFmtId="166" fontId="89" fillId="2" borderId="10" xfId="0" applyNumberFormat="1" applyFont="1" applyFill="1" applyBorder="1"/>
    <xf numFmtId="166" fontId="89" fillId="2" borderId="15" xfId="0" applyNumberFormat="1" applyFont="1" applyFill="1" applyBorder="1"/>
    <xf numFmtId="0" fontId="89" fillId="2" borderId="15" xfId="0" applyFont="1" applyFill="1" applyBorder="1"/>
    <xf numFmtId="0" fontId="89" fillId="2" borderId="16" xfId="0" applyFont="1" applyFill="1" applyBorder="1"/>
    <xf numFmtId="180" fontId="69" fillId="2" borderId="5" xfId="3" applyNumberFormat="1" applyFont="1" applyFill="1" applyBorder="1" applyAlignment="1">
      <alignment horizontal="center"/>
    </xf>
    <xf numFmtId="180" fontId="69" fillId="2" borderId="15" xfId="3" applyNumberFormat="1" applyFont="1" applyFill="1" applyBorder="1" applyAlignment="1">
      <alignment horizontal="center"/>
    </xf>
    <xf numFmtId="180" fontId="69" fillId="2" borderId="16" xfId="3" applyNumberFormat="1" applyFont="1" applyFill="1" applyBorder="1" applyAlignment="1">
      <alignment horizontal="center"/>
    </xf>
    <xf numFmtId="172" fontId="56" fillId="0" borderId="15" xfId="1" applyNumberFormat="1" applyFont="1" applyFill="1" applyBorder="1" applyAlignment="1" applyProtection="1">
      <alignment horizontal="center"/>
    </xf>
    <xf numFmtId="43" fontId="56" fillId="0" borderId="15" xfId="1" applyNumberFormat="1" applyFont="1" applyFill="1" applyBorder="1" applyAlignment="1" applyProtection="1">
      <alignment horizontal="center"/>
    </xf>
    <xf numFmtId="0" fontId="56" fillId="0" borderId="15" xfId="0" applyFont="1" applyFill="1" applyBorder="1" applyAlignment="1" applyProtection="1">
      <alignment horizontal="left" vertical="center"/>
    </xf>
    <xf numFmtId="172" fontId="56" fillId="0" borderId="16" xfId="1" applyNumberFormat="1" applyFont="1" applyFill="1" applyBorder="1" applyAlignment="1" applyProtection="1">
      <alignment horizontal="center"/>
    </xf>
    <xf numFmtId="172" fontId="56" fillId="0" borderId="10" xfId="1" applyNumberFormat="1" applyFont="1" applyFill="1" applyBorder="1" applyAlignment="1" applyProtection="1">
      <alignment horizontal="center" vertical="center"/>
    </xf>
    <xf numFmtId="172" fontId="56" fillId="0" borderId="15" xfId="1" applyNumberFormat="1" applyFont="1" applyFill="1" applyBorder="1" applyAlignment="1" applyProtection="1">
      <alignment horizontal="center" vertical="center"/>
    </xf>
    <xf numFmtId="43" fontId="56" fillId="0" borderId="15" xfId="1" applyNumberFormat="1" applyFont="1" applyFill="1" applyBorder="1" applyAlignment="1" applyProtection="1">
      <alignment horizontal="center" vertical="center"/>
    </xf>
    <xf numFmtId="172" fontId="56" fillId="0" borderId="16" xfId="1" applyNumberFormat="1" applyFont="1" applyFill="1" applyBorder="1" applyAlignment="1" applyProtection="1">
      <alignment horizontal="center" vertical="center"/>
    </xf>
    <xf numFmtId="166" fontId="55" fillId="0" borderId="6" xfId="0" applyNumberFormat="1" applyFont="1" applyFill="1" applyBorder="1" applyAlignment="1" applyProtection="1">
      <alignment horizontal="center" vertical="center"/>
    </xf>
    <xf numFmtId="14" fontId="45" fillId="2" borderId="0" xfId="0" applyNumberFormat="1" applyFont="1" applyFill="1" applyAlignment="1" applyProtection="1">
      <alignment horizontal="left" vertical="center"/>
      <protection locked="0"/>
    </xf>
    <xf numFmtId="165" fontId="49" fillId="0" borderId="0" xfId="0" applyNumberFormat="1" applyFont="1" applyFill="1" applyBorder="1"/>
    <xf numFmtId="0" fontId="91" fillId="2" borderId="0" xfId="0" applyFont="1" applyFill="1" applyAlignment="1" applyProtection="1">
      <alignment horizontal="left" vertical="center"/>
      <protection locked="0"/>
    </xf>
    <xf numFmtId="0" fontId="78" fillId="2" borderId="0" xfId="0" applyFont="1" applyFill="1" applyBorder="1" applyAlignment="1">
      <alignment horizontal="center" wrapText="1"/>
    </xf>
    <xf numFmtId="0" fontId="78" fillId="2" borderId="41" xfId="0" applyFont="1" applyFill="1" applyBorder="1" applyAlignment="1"/>
    <xf numFmtId="166" fontId="78" fillId="2" borderId="42" xfId="0" applyNumberFormat="1" applyFont="1" applyFill="1" applyBorder="1" applyAlignment="1"/>
    <xf numFmtId="166" fontId="78" fillId="2" borderId="43" xfId="0" applyNumberFormat="1" applyFont="1" applyFill="1" applyBorder="1" applyAlignment="1"/>
    <xf numFmtId="0" fontId="92" fillId="9" borderId="18" xfId="0" applyFont="1" applyFill="1" applyBorder="1" applyAlignment="1">
      <alignment horizontal="center" wrapText="1"/>
    </xf>
    <xf numFmtId="0" fontId="92" fillId="9" borderId="16" xfId="0" applyFont="1" applyFill="1" applyBorder="1" applyAlignment="1">
      <alignment horizontal="center" wrapText="1"/>
    </xf>
    <xf numFmtId="0" fontId="92" fillId="9" borderId="11" xfId="0" applyFont="1" applyFill="1" applyBorder="1" applyAlignment="1">
      <alignment horizontal="center" wrapText="1"/>
    </xf>
    <xf numFmtId="167" fontId="72" fillId="2" borderId="9" xfId="0" applyNumberFormat="1" applyFont="1" applyFill="1" applyBorder="1"/>
    <xf numFmtId="167" fontId="72" fillId="2" borderId="12" xfId="0" applyNumberFormat="1" applyFont="1" applyFill="1" applyBorder="1"/>
    <xf numFmtId="167" fontId="72" fillId="2" borderId="13" xfId="0" applyNumberFormat="1" applyFont="1" applyFill="1" applyBorder="1"/>
    <xf numFmtId="166" fontId="72" fillId="2" borderId="12" xfId="0" applyNumberFormat="1" applyFont="1" applyFill="1" applyBorder="1" applyAlignment="1">
      <alignment horizontal="center"/>
    </xf>
    <xf numFmtId="166" fontId="72" fillId="2" borderId="9" xfId="0" applyNumberFormat="1" applyFont="1" applyFill="1" applyBorder="1" applyAlignment="1">
      <alignment horizontal="center"/>
    </xf>
    <xf numFmtId="0" fontId="72" fillId="2" borderId="13" xfId="0" applyFont="1" applyFill="1" applyBorder="1" applyAlignment="1">
      <alignment horizontal="center"/>
    </xf>
    <xf numFmtId="2" fontId="72" fillId="2" borderId="13" xfId="0" applyNumberFormat="1" applyFont="1" applyFill="1" applyBorder="1" applyAlignment="1">
      <alignment horizontal="center"/>
    </xf>
    <xf numFmtId="14" fontId="0" fillId="2" borderId="0" xfId="0" applyNumberFormat="1" applyFill="1"/>
    <xf numFmtId="14" fontId="0" fillId="0" borderId="0" xfId="0" applyNumberFormat="1" applyFont="1" applyFill="1" applyBorder="1"/>
    <xf numFmtId="0" fontId="93" fillId="0" borderId="0" xfId="0" applyFont="1"/>
    <xf numFmtId="19" fontId="93" fillId="0" borderId="0" xfId="0" applyNumberFormat="1" applyFont="1"/>
    <xf numFmtId="0" fontId="93" fillId="0" borderId="0" xfId="0" quotePrefix="1" applyFont="1"/>
    <xf numFmtId="0" fontId="94" fillId="0" borderId="0" xfId="0" applyFont="1"/>
    <xf numFmtId="14" fontId="93" fillId="0" borderId="0" xfId="0" applyNumberFormat="1" applyFont="1"/>
    <xf numFmtId="0" fontId="95" fillId="0" borderId="0" xfId="0" applyFont="1"/>
    <xf numFmtId="0" fontId="95" fillId="0" borderId="0" xfId="0" quotePrefix="1" applyFont="1"/>
    <xf numFmtId="0" fontId="96" fillId="2" borderId="0" xfId="0" applyFont="1" applyFill="1"/>
    <xf numFmtId="0" fontId="89" fillId="2" borderId="0" xfId="0" applyFont="1" applyFill="1"/>
    <xf numFmtId="0" fontId="89" fillId="2" borderId="2" xfId="0" applyFont="1" applyFill="1" applyBorder="1"/>
    <xf numFmtId="0" fontId="89" fillId="2" borderId="11" xfId="0" applyFont="1" applyFill="1" applyBorder="1"/>
    <xf numFmtId="0" fontId="89" fillId="2" borderId="3" xfId="0" applyFont="1" applyFill="1" applyBorder="1"/>
    <xf numFmtId="0" fontId="89" fillId="2" borderId="0" xfId="0" applyFont="1" applyFill="1" applyBorder="1" applyAlignment="1"/>
    <xf numFmtId="0" fontId="89" fillId="2" borderId="7" xfId="0" applyFont="1" applyFill="1" applyBorder="1" applyAlignment="1"/>
    <xf numFmtId="166" fontId="90" fillId="2" borderId="12" xfId="0" applyNumberFormat="1" applyFont="1" applyFill="1" applyBorder="1" applyAlignment="1"/>
    <xf numFmtId="166" fontId="90" fillId="2" borderId="12" xfId="0" applyNumberFormat="1" applyFont="1" applyFill="1" applyBorder="1"/>
    <xf numFmtId="166" fontId="89" fillId="2" borderId="10" xfId="0" applyNumberFormat="1" applyFont="1" applyFill="1" applyBorder="1" applyAlignment="1"/>
    <xf numFmtId="0" fontId="89" fillId="0" borderId="0" xfId="0" applyFont="1" applyBorder="1" applyAlignment="1"/>
    <xf numFmtId="0" fontId="97" fillId="2" borderId="0" xfId="0" applyFont="1" applyFill="1" applyBorder="1" applyAlignment="1"/>
    <xf numFmtId="0" fontId="89" fillId="2" borderId="0" xfId="0" applyFont="1" applyFill="1" applyBorder="1"/>
    <xf numFmtId="0" fontId="89" fillId="2" borderId="5" xfId="0" applyFont="1" applyFill="1" applyBorder="1"/>
    <xf numFmtId="166" fontId="90" fillId="2" borderId="9" xfId="0" applyNumberFormat="1" applyFont="1" applyFill="1" applyBorder="1"/>
    <xf numFmtId="0" fontId="97" fillId="2" borderId="0" xfId="0" applyFont="1" applyFill="1" applyBorder="1"/>
    <xf numFmtId="2" fontId="89" fillId="2" borderId="15" xfId="0" applyNumberFormat="1" applyFont="1" applyFill="1" applyBorder="1"/>
    <xf numFmtId="0" fontId="89" fillId="2" borderId="6" xfId="0" applyFont="1" applyFill="1" applyBorder="1"/>
    <xf numFmtId="166" fontId="90" fillId="2" borderId="13" xfId="0" applyNumberFormat="1" applyFont="1" applyFill="1" applyBorder="1"/>
    <xf numFmtId="166" fontId="89" fillId="2" borderId="16" xfId="0" applyNumberFormat="1" applyFont="1" applyFill="1" applyBorder="1"/>
    <xf numFmtId="0" fontId="89" fillId="2" borderId="0" xfId="0" applyFont="1" applyFill="1" applyBorder="1" applyAlignment="1">
      <alignment horizontal="right"/>
    </xf>
    <xf numFmtId="173" fontId="52" fillId="2" borderId="0" xfId="0" applyNumberFormat="1" applyFont="1" applyFill="1"/>
    <xf numFmtId="0" fontId="98" fillId="10" borderId="44" xfId="4" applyFont="1" applyFill="1" applyBorder="1" applyAlignment="1">
      <alignment horizontal="center"/>
    </xf>
    <xf numFmtId="0" fontId="98" fillId="10" borderId="45" xfId="4" applyFont="1" applyFill="1" applyBorder="1" applyAlignment="1">
      <alignment horizontal="center"/>
    </xf>
    <xf numFmtId="0" fontId="98" fillId="10" borderId="46" xfId="4" applyFont="1" applyFill="1" applyBorder="1" applyAlignment="1">
      <alignment horizontal="center"/>
    </xf>
    <xf numFmtId="0" fontId="98" fillId="11" borderId="47" xfId="4" applyFont="1" applyFill="1" applyBorder="1" applyAlignment="1">
      <alignment horizontal="center"/>
    </xf>
    <xf numFmtId="0" fontId="42" fillId="0" borderId="48" xfId="4" applyFont="1" applyBorder="1"/>
    <xf numFmtId="0" fontId="42" fillId="12" borderId="1" xfId="4" applyFont="1" applyFill="1" applyBorder="1"/>
    <xf numFmtId="166" fontId="42" fillId="0" borderId="3" xfId="4" applyNumberFormat="1" applyFont="1" applyFill="1" applyBorder="1"/>
    <xf numFmtId="0" fontId="45" fillId="2" borderId="0" xfId="0" applyFont="1" applyFill="1" applyAlignment="1" applyProtection="1">
      <alignment horizontal="left" vertical="center" wrapText="1"/>
      <protection locked="0"/>
    </xf>
    <xf numFmtId="0" fontId="55" fillId="0" borderId="4" xfId="0" applyFont="1" applyFill="1" applyBorder="1" applyAlignment="1" applyProtection="1">
      <alignment horizontal="center" vertical="center"/>
      <protection locked="0"/>
    </xf>
    <xf numFmtId="0" fontId="55" fillId="0" borderId="3" xfId="0" applyFont="1" applyFill="1" applyBorder="1" applyAlignment="1" applyProtection="1">
      <alignment horizontal="center" vertical="center"/>
      <protection locked="0"/>
    </xf>
    <xf numFmtId="171" fontId="55" fillId="2" borderId="5" xfId="0" applyNumberFormat="1" applyFont="1" applyFill="1" applyBorder="1" applyAlignment="1" applyProtection="1">
      <alignment horizontal="center" vertical="center"/>
      <protection locked="0"/>
    </xf>
    <xf numFmtId="171" fontId="55" fillId="2" borderId="15" xfId="0" applyNumberFormat="1" applyFont="1" applyFill="1" applyBorder="1" applyAlignment="1" applyProtection="1">
      <alignment horizontal="center" vertical="center"/>
      <protection locked="0"/>
    </xf>
    <xf numFmtId="180" fontId="55" fillId="2" borderId="5" xfId="3" applyNumberFormat="1" applyFont="1" applyFill="1" applyBorder="1" applyAlignment="1" applyProtection="1">
      <alignment horizontal="center" vertical="center"/>
      <protection locked="0"/>
    </xf>
    <xf numFmtId="180" fontId="55" fillId="2" borderId="0" xfId="3" applyNumberFormat="1" applyFont="1" applyFill="1" applyBorder="1" applyAlignment="1" applyProtection="1">
      <alignment horizontal="center" vertical="center"/>
      <protection locked="0"/>
    </xf>
    <xf numFmtId="180" fontId="55" fillId="2" borderId="15" xfId="3" applyNumberFormat="1" applyFont="1" applyFill="1" applyBorder="1" applyAlignment="1" applyProtection="1">
      <alignment horizontal="center" vertical="center"/>
      <protection locked="0"/>
    </xf>
    <xf numFmtId="171" fontId="55" fillId="2" borderId="5" xfId="0" applyNumberFormat="1" applyFont="1" applyFill="1" applyBorder="1" applyAlignment="1" applyProtection="1">
      <alignment horizontal="left" vertical="center"/>
      <protection locked="0"/>
    </xf>
    <xf numFmtId="0" fontId="0" fillId="0" borderId="25" xfId="0" applyFont="1" applyBorder="1"/>
    <xf numFmtId="180" fontId="50" fillId="0" borderId="23" xfId="3" applyNumberFormat="1" applyFont="1" applyBorder="1" applyAlignment="1">
      <alignment horizontal="center"/>
    </xf>
    <xf numFmtId="0" fontId="0" fillId="0" borderId="26" xfId="0" applyFont="1" applyBorder="1"/>
    <xf numFmtId="180" fontId="50" fillId="0" borderId="20" xfId="3" applyNumberFormat="1" applyFont="1" applyBorder="1" applyAlignment="1">
      <alignment horizontal="center"/>
    </xf>
    <xf numFmtId="0" fontId="0" fillId="0" borderId="26" xfId="0" applyFont="1" applyFill="1" applyBorder="1"/>
    <xf numFmtId="180" fontId="0" fillId="0" borderId="20" xfId="3" applyNumberFormat="1" applyFont="1" applyBorder="1" applyAlignment="1">
      <alignment horizontal="center"/>
    </xf>
    <xf numFmtId="0" fontId="0" fillId="0" borderId="24" xfId="0" applyFont="1" applyBorder="1"/>
    <xf numFmtId="180" fontId="50" fillId="0" borderId="27" xfId="3" applyNumberFormat="1" applyFont="1" applyBorder="1" applyAlignment="1">
      <alignment horizontal="center"/>
    </xf>
    <xf numFmtId="0" fontId="55" fillId="0" borderId="4" xfId="0" applyFont="1" applyFill="1" applyBorder="1" applyAlignment="1" applyProtection="1">
      <alignment horizontal="center" vertical="center"/>
      <protection locked="0"/>
    </xf>
    <xf numFmtId="171" fontId="55" fillId="2" borderId="6" xfId="0" applyNumberFormat="1" applyFont="1" applyFill="1" applyBorder="1" applyAlignment="1" applyProtection="1">
      <alignment horizontal="center" vertical="center"/>
      <protection locked="0"/>
    </xf>
    <xf numFmtId="171" fontId="55" fillId="2" borderId="18" xfId="0" applyNumberFormat="1" applyFont="1" applyFill="1" applyBorder="1" applyAlignment="1" applyProtection="1">
      <alignment horizontal="center" vertical="center"/>
      <protection locked="0"/>
    </xf>
    <xf numFmtId="171" fontId="55" fillId="2" borderId="16" xfId="0" applyNumberFormat="1" applyFont="1" applyFill="1" applyBorder="1" applyAlignment="1" applyProtection="1">
      <alignment horizontal="center" vertical="center"/>
      <protection locked="0"/>
    </xf>
    <xf numFmtId="182" fontId="73" fillId="2" borderId="0" xfId="0" applyNumberFormat="1" applyFont="1" applyFill="1"/>
    <xf numFmtId="0" fontId="100" fillId="2" borderId="0" xfId="0" applyFont="1" applyFill="1" applyAlignment="1">
      <alignment horizontal="left" vertical="center"/>
    </xf>
    <xf numFmtId="0" fontId="101" fillId="2" borderId="0" xfId="0" applyFont="1" applyFill="1" applyAlignment="1" applyProtection="1">
      <alignment horizontal="left" vertical="center"/>
      <protection locked="0"/>
    </xf>
    <xf numFmtId="9" fontId="102" fillId="2" borderId="0" xfId="3" applyFont="1" applyFill="1" applyAlignment="1" applyProtection="1">
      <alignment horizontal="left" vertical="center"/>
      <protection locked="0"/>
    </xf>
    <xf numFmtId="0" fontId="102" fillId="2" borderId="0" xfId="0" applyFont="1" applyFill="1" applyAlignment="1" applyProtection="1">
      <alignment horizontal="left" vertical="center"/>
      <protection locked="0"/>
    </xf>
    <xf numFmtId="0" fontId="102" fillId="2" borderId="0" xfId="0" applyFont="1" applyFill="1" applyAlignment="1" applyProtection="1">
      <alignment vertical="center" wrapText="1"/>
      <protection locked="0"/>
    </xf>
    <xf numFmtId="165" fontId="103" fillId="2" borderId="0" xfId="0" applyNumberFormat="1" applyFont="1" applyFill="1" applyAlignment="1" applyProtection="1">
      <alignment horizontal="left" vertical="center"/>
      <protection locked="0"/>
    </xf>
    <xf numFmtId="0" fontId="104" fillId="2" borderId="0" xfId="0" applyFont="1" applyFill="1" applyAlignment="1" applyProtection="1">
      <alignment horizontal="left" vertical="center"/>
      <protection locked="0"/>
    </xf>
    <xf numFmtId="0" fontId="103" fillId="2" borderId="0" xfId="0" applyFont="1" applyFill="1" applyAlignment="1" applyProtection="1">
      <alignment horizontal="left" vertical="center"/>
      <protection locked="0"/>
    </xf>
    <xf numFmtId="0" fontId="105" fillId="0" borderId="0" xfId="0" applyFont="1" applyFill="1" applyAlignment="1" applyProtection="1">
      <alignment horizontal="left" vertical="center"/>
      <protection locked="0"/>
    </xf>
    <xf numFmtId="0" fontId="105" fillId="0" borderId="0" xfId="0" applyFont="1" applyFill="1" applyBorder="1" applyAlignment="1" applyProtection="1">
      <alignment horizontal="left" vertical="center"/>
      <protection locked="0"/>
    </xf>
    <xf numFmtId="0" fontId="104" fillId="0" borderId="0" xfId="0" applyFont="1" applyFill="1" applyAlignment="1" applyProtection="1">
      <alignment horizontal="left" vertical="center"/>
      <protection locked="0"/>
    </xf>
    <xf numFmtId="0" fontId="105" fillId="0" borderId="0" xfId="0" applyFont="1" applyFill="1" applyAlignment="1" applyProtection="1">
      <alignment vertical="center"/>
      <protection locked="0"/>
    </xf>
    <xf numFmtId="172" fontId="105" fillId="0" borderId="0" xfId="0" applyNumberFormat="1" applyFont="1" applyFill="1" applyAlignment="1" applyProtection="1">
      <alignment horizontal="left" vertical="center"/>
      <protection locked="0"/>
    </xf>
    <xf numFmtId="0" fontId="105" fillId="0" borderId="0" xfId="0" applyFont="1" applyFill="1" applyBorder="1" applyAlignment="1" applyProtection="1">
      <alignment vertical="center"/>
      <protection locked="0"/>
    </xf>
    <xf numFmtId="0" fontId="105" fillId="0" borderId="2" xfId="0" applyFont="1" applyFill="1" applyBorder="1" applyAlignment="1" applyProtection="1">
      <alignment horizontal="center" vertical="center"/>
      <protection locked="0"/>
    </xf>
    <xf numFmtId="0" fontId="105" fillId="0" borderId="4" xfId="0" applyFont="1" applyFill="1" applyBorder="1" applyAlignment="1" applyProtection="1">
      <alignment horizontal="center" vertical="center"/>
      <protection locked="0"/>
    </xf>
    <xf numFmtId="0" fontId="105" fillId="0" borderId="3" xfId="0" applyFont="1" applyFill="1" applyBorder="1" applyAlignment="1" applyProtection="1">
      <alignment horizontal="center" vertical="center"/>
      <protection locked="0"/>
    </xf>
    <xf numFmtId="2" fontId="105" fillId="0" borderId="0" xfId="0" applyNumberFormat="1" applyFont="1" applyFill="1" applyBorder="1" applyAlignment="1" applyProtection="1">
      <alignment horizontal="center" vertical="center"/>
      <protection locked="0"/>
    </xf>
    <xf numFmtId="0" fontId="105" fillId="2" borderId="0" xfId="0" applyFont="1" applyFill="1" applyBorder="1" applyAlignment="1" applyProtection="1">
      <alignment horizontal="left" vertical="center"/>
      <protection locked="0"/>
    </xf>
    <xf numFmtId="0" fontId="106" fillId="2" borderId="0" xfId="0" applyFont="1" applyFill="1" applyBorder="1" applyAlignment="1" applyProtection="1">
      <alignment horizontal="left" vertical="center"/>
      <protection locked="0"/>
    </xf>
    <xf numFmtId="0" fontId="103" fillId="2" borderId="0" xfId="0" applyFont="1" applyFill="1" applyBorder="1" applyAlignment="1" applyProtection="1">
      <alignment horizontal="left" vertical="center"/>
      <protection locked="0"/>
    </xf>
    <xf numFmtId="0" fontId="104" fillId="2" borderId="0" xfId="0" applyFont="1" applyFill="1" applyBorder="1" applyAlignment="1" applyProtection="1">
      <alignment horizontal="left" vertical="center"/>
      <protection locked="0"/>
    </xf>
    <xf numFmtId="0" fontId="104" fillId="2" borderId="0" xfId="0" applyFont="1" applyFill="1" applyAlignment="1" applyProtection="1">
      <alignment vertical="center" wrapText="1"/>
      <protection locked="0"/>
    </xf>
    <xf numFmtId="165" fontId="105" fillId="2" borderId="0" xfId="0" applyNumberFormat="1" applyFont="1" applyFill="1" applyAlignment="1" applyProtection="1">
      <alignment horizontal="left" vertical="center"/>
      <protection locked="0"/>
    </xf>
    <xf numFmtId="168" fontId="104" fillId="2" borderId="0" xfId="0" applyNumberFormat="1" applyFont="1" applyFill="1" applyAlignment="1" applyProtection="1">
      <alignment horizontal="left" vertical="center"/>
      <protection locked="0"/>
    </xf>
    <xf numFmtId="0" fontId="107" fillId="2" borderId="0" xfId="0" applyFont="1" applyFill="1" applyAlignment="1" applyProtection="1">
      <alignment horizontal="left" vertical="center"/>
      <protection locked="0"/>
    </xf>
    <xf numFmtId="169" fontId="104" fillId="2" borderId="0" xfId="0" applyNumberFormat="1" applyFont="1" applyFill="1" applyAlignment="1" applyProtection="1">
      <alignment horizontal="left" vertical="center"/>
      <protection locked="0"/>
    </xf>
    <xf numFmtId="14" fontId="104" fillId="2" borderId="0" xfId="0" applyNumberFormat="1" applyFont="1" applyFill="1" applyAlignment="1" applyProtection="1">
      <alignment horizontal="left" vertical="center"/>
      <protection locked="0"/>
    </xf>
    <xf numFmtId="172" fontId="105" fillId="0" borderId="0" xfId="1" applyNumberFormat="1" applyFont="1" applyFill="1" applyBorder="1" applyAlignment="1" applyProtection="1">
      <alignment horizontal="center" vertical="center"/>
      <protection locked="0"/>
    </xf>
    <xf numFmtId="16" fontId="105" fillId="0" borderId="0" xfId="0" applyNumberFormat="1" applyFont="1" applyFill="1" applyAlignment="1" applyProtection="1">
      <alignment horizontal="left" vertical="center"/>
      <protection locked="0"/>
    </xf>
    <xf numFmtId="0" fontId="107" fillId="0" borderId="0" xfId="0" applyFont="1" applyFill="1" applyBorder="1"/>
    <xf numFmtId="0" fontId="108" fillId="0" borderId="0" xfId="0" applyFont="1" applyFill="1" applyBorder="1"/>
    <xf numFmtId="0" fontId="110" fillId="2" borderId="0" xfId="0" applyFont="1" applyFill="1"/>
    <xf numFmtId="0" fontId="111" fillId="2" borderId="0" xfId="0" applyFont="1" applyFill="1"/>
    <xf numFmtId="14" fontId="111" fillId="2" borderId="0" xfId="0" applyNumberFormat="1" applyFont="1" applyFill="1"/>
    <xf numFmtId="0" fontId="112" fillId="2" borderId="0" xfId="0" applyFont="1" applyFill="1"/>
    <xf numFmtId="0" fontId="110" fillId="2" borderId="0" xfId="0" applyFont="1" applyFill="1" applyBorder="1"/>
    <xf numFmtId="0" fontId="0" fillId="0" borderId="0" xfId="0" applyFill="1" applyProtection="1">
      <protection locked="0"/>
    </xf>
    <xf numFmtId="0" fontId="108" fillId="0" borderId="0" xfId="0" applyFont="1" applyFill="1" applyProtection="1">
      <protection locked="0"/>
    </xf>
    <xf numFmtId="15" fontId="113" fillId="0" borderId="0" xfId="0" applyNumberFormat="1" applyFont="1" applyFill="1" applyProtection="1">
      <protection locked="0"/>
    </xf>
    <xf numFmtId="166" fontId="0" fillId="0" borderId="0" xfId="0" applyNumberFormat="1" applyFill="1" applyProtection="1">
      <protection locked="0"/>
    </xf>
    <xf numFmtId="0" fontId="74" fillId="0" borderId="0" xfId="0" applyFont="1" applyFill="1" applyProtection="1">
      <protection locked="0"/>
    </xf>
    <xf numFmtId="0" fontId="113" fillId="0" borderId="0" xfId="0" applyFont="1" applyFill="1" applyProtection="1">
      <protection locked="0"/>
    </xf>
    <xf numFmtId="0" fontId="113" fillId="0" borderId="0" xfId="0" applyFont="1" applyFill="1" applyProtection="1"/>
    <xf numFmtId="0" fontId="113" fillId="0" borderId="0" xfId="0" applyFont="1" applyFill="1" applyAlignment="1" applyProtection="1">
      <alignment horizontal="center"/>
    </xf>
    <xf numFmtId="0" fontId="72" fillId="0" borderId="0" xfId="0" applyFont="1" applyFill="1" applyProtection="1">
      <protection locked="0"/>
    </xf>
    <xf numFmtId="0" fontId="76" fillId="0" borderId="0" xfId="0" applyFont="1" applyFill="1" applyProtection="1">
      <protection locked="0"/>
    </xf>
    <xf numFmtId="0" fontId="0" fillId="0" borderId="2" xfId="0" applyFill="1" applyBorder="1" applyProtection="1">
      <protection locked="0"/>
    </xf>
    <xf numFmtId="0" fontId="0" fillId="0" borderId="4" xfId="0" applyFill="1" applyBorder="1" applyAlignment="1" applyProtection="1">
      <alignment horizontal="center"/>
      <protection locked="0"/>
    </xf>
    <xf numFmtId="0" fontId="0" fillId="0" borderId="4" xfId="0" applyFill="1" applyBorder="1" applyProtection="1">
      <protection locked="0"/>
    </xf>
    <xf numFmtId="0" fontId="0" fillId="0" borderId="3" xfId="0" applyFill="1" applyBorder="1" applyProtection="1">
      <protection locked="0"/>
    </xf>
    <xf numFmtId="0" fontId="77" fillId="0" borderId="0" xfId="0" applyFont="1" applyFill="1" applyProtection="1">
      <protection locked="0"/>
    </xf>
    <xf numFmtId="0" fontId="115" fillId="0" borderId="0" xfId="0" applyFont="1" applyAlignment="1">
      <alignment vertical="center"/>
    </xf>
    <xf numFmtId="0" fontId="114" fillId="0" borderId="0" xfId="0" applyFont="1" applyAlignment="1">
      <alignment vertical="center"/>
    </xf>
    <xf numFmtId="14" fontId="0" fillId="0" borderId="0" xfId="0" applyNumberFormat="1"/>
    <xf numFmtId="0" fontId="89" fillId="2" borderId="9" xfId="0" applyFont="1" applyFill="1" applyBorder="1"/>
    <xf numFmtId="0" fontId="89" fillId="2" borderId="9" xfId="0" applyFont="1" applyFill="1" applyBorder="1" applyAlignment="1"/>
    <xf numFmtId="0" fontId="89" fillId="2" borderId="13" xfId="0" applyFont="1" applyFill="1" applyBorder="1"/>
    <xf numFmtId="0" fontId="55" fillId="0" borderId="10" xfId="0" applyFont="1" applyFill="1" applyBorder="1" applyAlignment="1" applyProtection="1">
      <alignment horizontal="center" vertical="center"/>
      <protection locked="0"/>
    </xf>
    <xf numFmtId="172" fontId="55" fillId="0" borderId="17" xfId="1" applyNumberFormat="1" applyFont="1" applyFill="1" applyBorder="1" applyAlignment="1" applyProtection="1">
      <alignment horizontal="center" vertical="center"/>
    </xf>
    <xf numFmtId="172" fontId="55" fillId="0" borderId="18" xfId="1" applyNumberFormat="1" applyFont="1" applyFill="1" applyBorder="1" applyAlignment="1" applyProtection="1">
      <alignment horizontal="center" vertical="center"/>
    </xf>
    <xf numFmtId="0" fontId="116" fillId="2" borderId="0" xfId="0" applyFont="1" applyFill="1" applyAlignment="1" applyProtection="1">
      <alignment vertical="center"/>
      <protection locked="0"/>
    </xf>
    <xf numFmtId="0" fontId="45" fillId="2" borderId="0" xfId="0" applyFont="1" applyFill="1" applyAlignment="1" applyProtection="1">
      <alignment vertical="center"/>
      <protection locked="0"/>
    </xf>
    <xf numFmtId="0" fontId="52" fillId="2" borderId="0" xfId="0" applyFont="1" applyFill="1" applyAlignment="1" applyProtection="1">
      <alignment vertical="center"/>
      <protection locked="0"/>
    </xf>
    <xf numFmtId="2" fontId="50" fillId="0" borderId="0" xfId="0" applyNumberFormat="1" applyFont="1"/>
    <xf numFmtId="0" fontId="42" fillId="0" borderId="26" xfId="4" applyFont="1" applyBorder="1" applyAlignment="1">
      <alignment vertical="center"/>
    </xf>
    <xf numFmtId="0" fontId="42" fillId="0" borderId="24" xfId="4" applyFont="1" applyBorder="1" applyAlignment="1">
      <alignment vertical="center"/>
    </xf>
    <xf numFmtId="166" fontId="0" fillId="0" borderId="0" xfId="0" applyNumberFormat="1"/>
    <xf numFmtId="43" fontId="55" fillId="0" borderId="0" xfId="1" applyNumberFormat="1" applyFont="1" applyFill="1" applyBorder="1" applyAlignment="1" applyProtection="1">
      <alignment horizontal="center" vertical="center"/>
    </xf>
    <xf numFmtId="166" fontId="42" fillId="0" borderId="10" xfId="4" applyNumberFormat="1" applyFont="1" applyFill="1" applyBorder="1"/>
    <xf numFmtId="0" fontId="69" fillId="2" borderId="52" xfId="0" applyFont="1" applyFill="1" applyBorder="1"/>
    <xf numFmtId="180" fontId="69" fillId="2" borderId="52" xfId="3" applyNumberFormat="1" applyFont="1" applyFill="1" applyBorder="1" applyAlignment="1">
      <alignment horizontal="center"/>
    </xf>
    <xf numFmtId="0" fontId="69" fillId="2" borderId="53" xfId="0" applyFont="1" applyFill="1" applyBorder="1"/>
    <xf numFmtId="180" fontId="69" fillId="2" borderId="53" xfId="3" applyNumberFormat="1" applyFont="1" applyFill="1" applyBorder="1" applyAlignment="1">
      <alignment horizontal="center"/>
    </xf>
    <xf numFmtId="0" fontId="69" fillId="2" borderId="11" xfId="0" applyFont="1" applyFill="1" applyBorder="1"/>
    <xf numFmtId="164" fontId="50" fillId="0" borderId="0" xfId="0" applyNumberFormat="1" applyFont="1"/>
    <xf numFmtId="0" fontId="119" fillId="2" borderId="0" xfId="0" applyFont="1" applyFill="1"/>
    <xf numFmtId="0" fontId="119" fillId="2" borderId="0" xfId="0" applyFont="1" applyFill="1" applyBorder="1"/>
    <xf numFmtId="0" fontId="119" fillId="2" borderId="0" xfId="0" applyFont="1" applyFill="1" applyBorder="1" applyAlignment="1"/>
    <xf numFmtId="0" fontId="119" fillId="2" borderId="0" xfId="0" applyFont="1" applyFill="1" applyBorder="1" applyAlignment="1">
      <alignment horizontal="right"/>
    </xf>
    <xf numFmtId="170" fontId="119" fillId="2" borderId="0" xfId="0" applyNumberFormat="1" applyFont="1" applyFill="1" applyBorder="1" applyAlignment="1">
      <alignment horizontal="right"/>
    </xf>
    <xf numFmtId="170" fontId="119" fillId="2" borderId="0" xfId="0" applyNumberFormat="1" applyFont="1" applyFill="1" applyBorder="1"/>
    <xf numFmtId="0" fontId="42" fillId="14" borderId="49" xfId="4" applyFont="1" applyFill="1" applyBorder="1" applyAlignment="1">
      <alignment vertical="center"/>
    </xf>
    <xf numFmtId="166" fontId="42" fillId="14" borderId="3" xfId="4" applyNumberFormat="1" applyFont="1" applyFill="1" applyBorder="1"/>
    <xf numFmtId="0" fontId="0" fillId="14" borderId="0" xfId="0" applyFill="1"/>
    <xf numFmtId="0" fontId="42" fillId="14" borderId="26" xfId="4" applyFont="1" applyFill="1" applyBorder="1" applyAlignment="1">
      <alignment vertical="center"/>
    </xf>
    <xf numFmtId="166" fontId="42" fillId="14" borderId="10" xfId="4" applyNumberFormat="1" applyFont="1" applyFill="1" applyBorder="1"/>
    <xf numFmtId="43" fontId="0" fillId="14" borderId="0" xfId="1" applyFont="1" applyFill="1"/>
    <xf numFmtId="170" fontId="0" fillId="0" borderId="0" xfId="0" applyNumberFormat="1"/>
    <xf numFmtId="183" fontId="0" fillId="0" borderId="0" xfId="0" applyNumberFormat="1"/>
    <xf numFmtId="0" fontId="114" fillId="0" borderId="0" xfId="0" applyFont="1"/>
    <xf numFmtId="0" fontId="120" fillId="2" borderId="0" xfId="0" applyFont="1" applyFill="1" applyAlignment="1" applyProtection="1">
      <alignment horizontal="left" vertical="center"/>
      <protection locked="0"/>
    </xf>
    <xf numFmtId="0" fontId="121" fillId="2" borderId="0" xfId="0" applyFont="1" applyFill="1" applyAlignment="1" applyProtection="1">
      <alignment horizontal="left" vertical="center"/>
      <protection locked="0"/>
    </xf>
    <xf numFmtId="0" fontId="120" fillId="2" borderId="0" xfId="0" applyFont="1" applyFill="1" applyBorder="1" applyAlignment="1" applyProtection="1">
      <alignment horizontal="left" vertical="center"/>
      <protection locked="0"/>
    </xf>
    <xf numFmtId="0" fontId="120" fillId="2" borderId="0" xfId="0" applyFont="1" applyFill="1" applyAlignment="1" applyProtection="1">
      <alignment vertical="center" wrapText="1"/>
      <protection locked="0"/>
    </xf>
    <xf numFmtId="14" fontId="61" fillId="2" borderId="0" xfId="0" applyNumberFormat="1" applyFont="1" applyFill="1" applyAlignment="1" applyProtection="1">
      <alignment horizontal="left" vertical="center"/>
      <protection locked="0"/>
    </xf>
    <xf numFmtId="0" fontId="53" fillId="2" borderId="0" xfId="0" applyFont="1" applyFill="1" applyBorder="1" applyAlignment="1" applyProtection="1">
      <alignment horizontal="left" vertical="center" wrapText="1"/>
      <protection locked="0"/>
    </xf>
    <xf numFmtId="0" fontId="0" fillId="0" borderId="0" xfId="0" applyAlignment="1">
      <alignment horizontal="center"/>
    </xf>
    <xf numFmtId="0" fontId="122" fillId="0" borderId="0" xfId="0" applyFont="1"/>
    <xf numFmtId="0" fontId="123" fillId="0" borderId="0" xfId="0" applyFont="1"/>
    <xf numFmtId="0" fontId="124" fillId="0" borderId="0" xfId="0" applyFont="1"/>
    <xf numFmtId="0" fontId="124" fillId="0" borderId="0" xfId="0" applyFont="1" applyFill="1"/>
    <xf numFmtId="0" fontId="125" fillId="0" borderId="0" xfId="0" applyFont="1"/>
    <xf numFmtId="0" fontId="125" fillId="0" borderId="0" xfId="0" applyFont="1" applyAlignment="1">
      <alignment vertical="center"/>
    </xf>
    <xf numFmtId="0" fontId="127" fillId="15" borderId="0" xfId="0" applyFont="1" applyFill="1" applyAlignment="1">
      <alignment vertical="center"/>
    </xf>
    <xf numFmtId="0" fontId="127" fillId="16" borderId="0" xfId="0" applyFont="1" applyFill="1" applyAlignment="1">
      <alignment vertical="center"/>
    </xf>
    <xf numFmtId="0" fontId="127" fillId="16" borderId="55" xfId="0" applyFont="1" applyFill="1" applyBorder="1" applyAlignment="1">
      <alignment horizontal="center" vertical="center"/>
    </xf>
    <xf numFmtId="0" fontId="127" fillId="16" borderId="56" xfId="0" applyFont="1" applyFill="1" applyBorder="1" applyAlignment="1">
      <alignment horizontal="center" vertical="center"/>
    </xf>
    <xf numFmtId="0" fontId="127" fillId="16" borderId="0" xfId="0" applyFont="1" applyFill="1" applyAlignment="1">
      <alignment horizontal="center" vertical="center"/>
    </xf>
    <xf numFmtId="0" fontId="127" fillId="17" borderId="0" xfId="0" applyFont="1" applyFill="1" applyAlignment="1">
      <alignment vertical="center"/>
    </xf>
    <xf numFmtId="0" fontId="127" fillId="17" borderId="55" xfId="0" applyFont="1" applyFill="1" applyBorder="1" applyAlignment="1">
      <alignment horizontal="center" vertical="center"/>
    </xf>
    <xf numFmtId="0" fontId="127" fillId="17" borderId="56" xfId="0" applyFont="1" applyFill="1" applyBorder="1" applyAlignment="1">
      <alignment horizontal="center" vertical="center"/>
    </xf>
    <xf numFmtId="0" fontId="127" fillId="18" borderId="0" xfId="0" applyFont="1" applyFill="1" applyAlignment="1">
      <alignment vertical="center"/>
    </xf>
    <xf numFmtId="0" fontId="127" fillId="18" borderId="55" xfId="0" applyFont="1" applyFill="1" applyBorder="1" applyAlignment="1">
      <alignment horizontal="center" vertical="center"/>
    </xf>
    <xf numFmtId="0" fontId="127" fillId="18" borderId="56" xfId="0" applyFont="1" applyFill="1" applyBorder="1" applyAlignment="1">
      <alignment horizontal="center" vertical="center"/>
    </xf>
    <xf numFmtId="0" fontId="0" fillId="0" borderId="56" xfId="0" applyBorder="1" applyAlignment="1">
      <alignment horizontal="center"/>
    </xf>
    <xf numFmtId="0" fontId="0" fillId="19" borderId="56" xfId="0" applyFill="1" applyBorder="1" applyAlignment="1">
      <alignment horizontal="center" vertical="center"/>
    </xf>
    <xf numFmtId="0" fontId="0" fillId="19" borderId="0" xfId="0" applyFill="1" applyAlignment="1">
      <alignment horizontal="center" vertical="center"/>
    </xf>
    <xf numFmtId="0" fontId="0" fillId="0" borderId="0" xfId="0" applyAlignment="1">
      <alignment vertical="center"/>
    </xf>
    <xf numFmtId="0" fontId="0" fillId="20" borderId="56" xfId="0" applyFill="1" applyBorder="1" applyAlignment="1">
      <alignment vertical="center"/>
    </xf>
    <xf numFmtId="0" fontId="0" fillId="20" borderId="56" xfId="0" applyFill="1" applyBorder="1" applyAlignment="1">
      <alignment horizontal="left" vertical="center"/>
    </xf>
    <xf numFmtId="0" fontId="0" fillId="18" borderId="56" xfId="0" applyFill="1" applyBorder="1" applyAlignment="1">
      <alignment vertical="center"/>
    </xf>
    <xf numFmtId="0" fontId="0" fillId="21" borderId="56" xfId="0" applyFill="1" applyBorder="1" applyAlignment="1">
      <alignment horizontal="center"/>
    </xf>
    <xf numFmtId="0" fontId="0" fillId="21" borderId="55" xfId="0" applyFill="1" applyBorder="1" applyAlignment="1">
      <alignment horizontal="center"/>
    </xf>
    <xf numFmtId="0" fontId="0" fillId="21" borderId="0" xfId="0" applyFill="1" applyAlignment="1">
      <alignment horizontal="center"/>
    </xf>
    <xf numFmtId="0" fontId="0" fillId="0" borderId="56" xfId="0" applyBorder="1"/>
    <xf numFmtId="0" fontId="0" fillId="0" borderId="55" xfId="0" applyBorder="1"/>
    <xf numFmtId="0" fontId="0" fillId="19" borderId="0" xfId="0" applyFill="1"/>
    <xf numFmtId="0" fontId="0" fillId="19" borderId="0" xfId="0" applyFill="1" applyAlignment="1">
      <alignment horizontal="center"/>
    </xf>
    <xf numFmtId="0" fontId="0" fillId="20" borderId="0" xfId="0" applyFill="1"/>
    <xf numFmtId="14" fontId="126" fillId="0" borderId="0" xfId="0" applyNumberFormat="1" applyFont="1"/>
    <xf numFmtId="170" fontId="127" fillId="17" borderId="55" xfId="0" applyNumberFormat="1" applyFont="1" applyFill="1" applyBorder="1" applyAlignment="1">
      <alignment horizontal="center" vertical="center"/>
    </xf>
    <xf numFmtId="166" fontId="127" fillId="17" borderId="55" xfId="0" applyNumberFormat="1" applyFont="1" applyFill="1" applyBorder="1" applyAlignment="1">
      <alignment horizontal="center" vertical="center"/>
    </xf>
    <xf numFmtId="170" fontId="127" fillId="18" borderId="55" xfId="0" applyNumberFormat="1" applyFont="1" applyFill="1" applyBorder="1" applyAlignment="1">
      <alignment horizontal="center" vertical="center"/>
    </xf>
    <xf numFmtId="166" fontId="127" fillId="18" borderId="55" xfId="0" applyNumberFormat="1" applyFont="1" applyFill="1" applyBorder="1" applyAlignment="1">
      <alignment horizontal="center" vertical="center"/>
    </xf>
    <xf numFmtId="166" fontId="127" fillId="18" borderId="56" xfId="0" applyNumberFormat="1" applyFont="1" applyFill="1" applyBorder="1" applyAlignment="1">
      <alignment horizontal="center" vertical="center"/>
    </xf>
    <xf numFmtId="166" fontId="127" fillId="17" borderId="56" xfId="0" applyNumberFormat="1" applyFont="1" applyFill="1" applyBorder="1" applyAlignment="1">
      <alignment horizontal="center" vertical="center"/>
    </xf>
    <xf numFmtId="2" fontId="127" fillId="18" borderId="55" xfId="0" applyNumberFormat="1" applyFont="1" applyFill="1" applyBorder="1" applyAlignment="1">
      <alignment horizontal="center" vertical="center"/>
    </xf>
    <xf numFmtId="2" fontId="127" fillId="18" borderId="56" xfId="0" applyNumberFormat="1" applyFont="1" applyFill="1" applyBorder="1" applyAlignment="1">
      <alignment horizontal="center" vertical="center"/>
    </xf>
    <xf numFmtId="166" fontId="129" fillId="17" borderId="55" xfId="0" applyNumberFormat="1" applyFont="1" applyFill="1" applyBorder="1" applyAlignment="1">
      <alignment horizontal="center" vertical="center" wrapText="1"/>
    </xf>
    <xf numFmtId="166" fontId="127" fillId="17" borderId="0" xfId="0" applyNumberFormat="1" applyFont="1" applyFill="1" applyAlignment="1">
      <alignment horizontal="center" vertical="center"/>
    </xf>
    <xf numFmtId="166" fontId="127" fillId="18" borderId="0" xfId="0" applyNumberFormat="1" applyFont="1" applyFill="1" applyAlignment="1">
      <alignment horizontal="center" vertical="center"/>
    </xf>
    <xf numFmtId="2" fontId="0" fillId="20" borderId="0" xfId="0" applyNumberFormat="1" applyFill="1" applyAlignment="1">
      <alignment horizontal="center" vertical="center"/>
    </xf>
    <xf numFmtId="2" fontId="0" fillId="18" borderId="0" xfId="0" applyNumberFormat="1" applyFill="1" applyAlignment="1">
      <alignment horizontal="center" vertical="center"/>
    </xf>
    <xf numFmtId="166" fontId="0" fillId="20" borderId="0" xfId="0" applyNumberFormat="1" applyFill="1" applyAlignment="1">
      <alignment horizontal="center" vertical="center"/>
    </xf>
    <xf numFmtId="166" fontId="0" fillId="18" borderId="0" xfId="0" applyNumberFormat="1" applyFill="1" applyAlignment="1">
      <alignment horizontal="center" vertical="center"/>
    </xf>
    <xf numFmtId="10" fontId="0" fillId="20" borderId="56" xfId="3" applyNumberFormat="1" applyFont="1" applyFill="1" applyBorder="1" applyAlignment="1">
      <alignment horizontal="center"/>
    </xf>
    <xf numFmtId="10" fontId="0" fillId="20" borderId="55" xfId="3" applyNumberFormat="1" applyFont="1" applyFill="1" applyBorder="1" applyAlignment="1">
      <alignment horizontal="center"/>
    </xf>
    <xf numFmtId="10" fontId="0" fillId="20" borderId="0" xfId="3" applyNumberFormat="1" applyFont="1" applyFill="1" applyAlignment="1">
      <alignment horizontal="center"/>
    </xf>
    <xf numFmtId="166" fontId="0" fillId="20" borderId="0" xfId="0" applyNumberFormat="1" applyFill="1" applyAlignment="1">
      <alignment horizontal="center"/>
    </xf>
    <xf numFmtId="166" fontId="0" fillId="20" borderId="55" xfId="0" applyNumberFormat="1" applyFill="1" applyBorder="1" applyAlignment="1">
      <alignment horizontal="center"/>
    </xf>
    <xf numFmtId="166" fontId="0" fillId="20" borderId="54" xfId="0" applyNumberFormat="1" applyFill="1" applyBorder="1" applyAlignment="1">
      <alignment horizontal="center"/>
    </xf>
    <xf numFmtId="14" fontId="132" fillId="0" borderId="0" xfId="0" applyNumberFormat="1" applyFont="1"/>
    <xf numFmtId="10" fontId="0" fillId="0" borderId="0" xfId="3" applyNumberFormat="1" applyFont="1"/>
    <xf numFmtId="10" fontId="80" fillId="2" borderId="0" xfId="3" applyNumberFormat="1" applyFont="1" applyFill="1" applyAlignment="1" applyProtection="1">
      <alignment horizontal="left" vertical="center"/>
      <protection locked="0"/>
    </xf>
    <xf numFmtId="10" fontId="120" fillId="2" borderId="0" xfId="3" applyNumberFormat="1" applyFont="1" applyFill="1" applyAlignment="1" applyProtection="1">
      <alignment horizontal="left" vertical="center"/>
      <protection locked="0"/>
    </xf>
    <xf numFmtId="0" fontId="0" fillId="0" borderId="0" xfId="0" applyAlignment="1">
      <alignment horizontal="center"/>
    </xf>
    <xf numFmtId="49" fontId="1" fillId="0" borderId="0" xfId="45" applyNumberFormat="1" applyAlignment="1">
      <alignment wrapText="1"/>
    </xf>
    <xf numFmtId="0" fontId="1" fillId="0" borderId="0" xfId="45" applyAlignment="1">
      <alignment wrapText="1"/>
    </xf>
    <xf numFmtId="9" fontId="1" fillId="0" borderId="0" xfId="45" applyNumberFormat="1" applyAlignment="1">
      <alignment wrapText="1"/>
    </xf>
    <xf numFmtId="0" fontId="55" fillId="0" borderId="2" xfId="0" applyFont="1" applyFill="1" applyBorder="1" applyAlignment="1" applyProtection="1">
      <alignment horizontal="right" vertical="center"/>
      <protection locked="0"/>
    </xf>
    <xf numFmtId="0" fontId="55" fillId="0" borderId="4" xfId="0" applyFont="1" applyFill="1" applyBorder="1" applyAlignment="1" applyProtection="1">
      <alignment horizontal="right" vertical="center"/>
      <protection locked="0"/>
    </xf>
    <xf numFmtId="0" fontId="55" fillId="0" borderId="7"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55" fillId="0" borderId="4" xfId="0" applyFont="1" applyFill="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55" fillId="0" borderId="7" xfId="0" applyFont="1" applyFill="1" applyBorder="1" applyAlignment="1" applyProtection="1">
      <alignment horizontal="right" vertical="center"/>
      <protection locked="0"/>
    </xf>
    <xf numFmtId="0" fontId="55" fillId="0" borderId="17" xfId="0" applyFont="1" applyFill="1" applyBorder="1" applyAlignment="1" applyProtection="1">
      <alignment horizontal="right" vertical="center"/>
      <protection locked="0"/>
    </xf>
    <xf numFmtId="0" fontId="63" fillId="0" borderId="29" xfId="0" applyFont="1" applyFill="1" applyBorder="1" applyAlignment="1" applyProtection="1">
      <alignment horizontal="left" vertical="center" wrapText="1"/>
      <protection locked="0"/>
    </xf>
    <xf numFmtId="0" fontId="63" fillId="0" borderId="30" xfId="0" applyFont="1" applyFill="1" applyBorder="1" applyAlignment="1" applyProtection="1">
      <alignment horizontal="left" vertical="center" wrapText="1"/>
      <protection locked="0"/>
    </xf>
    <xf numFmtId="0" fontId="63" fillId="0" borderId="31" xfId="0" applyFont="1" applyFill="1" applyBorder="1" applyAlignment="1" applyProtection="1">
      <alignment horizontal="left" vertical="center" wrapText="1"/>
      <protection locked="0"/>
    </xf>
    <xf numFmtId="0" fontId="63" fillId="0" borderId="32" xfId="0" applyFont="1" applyFill="1" applyBorder="1" applyAlignment="1" applyProtection="1">
      <alignment horizontal="left" vertical="center" wrapText="1"/>
      <protection locked="0"/>
    </xf>
    <xf numFmtId="0" fontId="63" fillId="0" borderId="33" xfId="0" applyFont="1" applyFill="1" applyBorder="1" applyAlignment="1" applyProtection="1">
      <alignment horizontal="left" vertical="center" wrapText="1"/>
      <protection locked="0"/>
    </xf>
    <xf numFmtId="0" fontId="63" fillId="0" borderId="34" xfId="0" applyFont="1" applyFill="1" applyBorder="1" applyAlignment="1" applyProtection="1">
      <alignment horizontal="left" vertical="center" wrapText="1"/>
      <protection locked="0"/>
    </xf>
    <xf numFmtId="166" fontId="118" fillId="2" borderId="50" xfId="0" applyNumberFormat="1" applyFont="1" applyFill="1" applyBorder="1" applyAlignment="1" applyProtection="1">
      <alignment horizontal="center" vertical="center"/>
      <protection locked="0"/>
    </xf>
    <xf numFmtId="166" fontId="118" fillId="2" borderId="51" xfId="0" applyNumberFormat="1" applyFont="1" applyFill="1" applyBorder="1" applyAlignment="1" applyProtection="1">
      <alignment horizontal="center" vertical="center"/>
      <protection locked="0"/>
    </xf>
    <xf numFmtId="0" fontId="118" fillId="2" borderId="50" xfId="0" applyFont="1" applyFill="1" applyBorder="1" applyAlignment="1" applyProtection="1">
      <alignment horizontal="center" vertical="center"/>
      <protection locked="0"/>
    </xf>
    <xf numFmtId="0" fontId="118" fillId="2" borderId="51" xfId="0" applyFont="1" applyFill="1" applyBorder="1" applyAlignment="1" applyProtection="1">
      <alignment horizontal="center" vertical="center"/>
      <protection locked="0"/>
    </xf>
    <xf numFmtId="0" fontId="55" fillId="0" borderId="10" xfId="0" applyFont="1" applyFill="1" applyBorder="1" applyAlignment="1" applyProtection="1">
      <alignment horizontal="center" vertical="center"/>
      <protection locked="0"/>
    </xf>
    <xf numFmtId="0" fontId="99" fillId="2" borderId="6" xfId="0" applyFont="1" applyFill="1" applyBorder="1" applyAlignment="1" applyProtection="1">
      <alignment horizontal="center" vertical="center"/>
      <protection locked="0"/>
    </xf>
    <xf numFmtId="0" fontId="99" fillId="2" borderId="18" xfId="0" applyFont="1" applyFill="1" applyBorder="1" applyAlignment="1" applyProtection="1">
      <alignment horizontal="center" vertical="center"/>
      <protection locked="0"/>
    </xf>
    <xf numFmtId="0" fontId="99" fillId="2" borderId="16" xfId="0" applyFont="1" applyFill="1" applyBorder="1" applyAlignment="1" applyProtection="1">
      <alignment horizontal="center" vertical="center"/>
      <protection locked="0"/>
    </xf>
    <xf numFmtId="0" fontId="117" fillId="2" borderId="1" xfId="0" applyFont="1" applyFill="1" applyBorder="1" applyAlignment="1" applyProtection="1">
      <alignment horizontal="center" vertical="center"/>
      <protection locked="0"/>
    </xf>
    <xf numFmtId="0" fontId="122" fillId="0" borderId="0" xfId="0" applyFont="1" applyAlignment="1">
      <alignment horizontal="center"/>
    </xf>
    <xf numFmtId="0" fontId="0" fillId="0" borderId="0" xfId="0" applyAlignment="1">
      <alignment horizontal="center"/>
    </xf>
    <xf numFmtId="0" fontId="122" fillId="0" borderId="0" xfId="0" applyFont="1" applyAlignment="1">
      <alignment horizontal="center" vertical="center" wrapText="1"/>
    </xf>
    <xf numFmtId="0" fontId="131" fillId="0" borderId="0" xfId="0" applyFont="1" applyAlignment="1">
      <alignment horizontal="center" vertical="center"/>
    </xf>
    <xf numFmtId="0" fontId="0" fillId="15" borderId="0" xfId="0" applyFill="1" applyAlignment="1">
      <alignment horizontal="center"/>
    </xf>
    <xf numFmtId="0" fontId="0" fillId="0" borderId="0" xfId="0" applyAlignment="1">
      <alignment horizontal="left" wrapText="1"/>
    </xf>
    <xf numFmtId="0" fontId="0" fillId="0" borderId="0" xfId="0" applyAlignment="1">
      <alignment horizontal="left"/>
    </xf>
    <xf numFmtId="0" fontId="132" fillId="15" borderId="0" xfId="0" applyFont="1" applyFill="1" applyAlignment="1">
      <alignment horizontal="center"/>
    </xf>
    <xf numFmtId="0" fontId="0" fillId="15" borderId="0" xfId="0" applyFill="1" applyAlignment="1">
      <alignment horizontal="center" wrapText="1"/>
    </xf>
    <xf numFmtId="15" fontId="126" fillId="0" borderId="0" xfId="0" applyNumberFormat="1" applyFont="1" applyAlignment="1">
      <alignment horizontal="left"/>
    </xf>
    <xf numFmtId="0" fontId="125" fillId="0" borderId="0" xfId="0" applyFont="1" applyAlignment="1">
      <alignment horizontal="left" vertical="center"/>
    </xf>
    <xf numFmtId="0" fontId="130" fillId="0" borderId="0" xfId="0" applyFont="1" applyAlignment="1">
      <alignment horizontal="left" wrapText="1"/>
    </xf>
    <xf numFmtId="0" fontId="128" fillId="15" borderId="54" xfId="0" applyFont="1" applyFill="1" applyBorder="1" applyAlignment="1">
      <alignment horizontal="center" vertical="center"/>
    </xf>
    <xf numFmtId="0" fontId="128" fillId="15" borderId="0" xfId="0" applyFont="1" applyFill="1" applyBorder="1" applyAlignment="1">
      <alignment horizontal="center" vertical="center"/>
    </xf>
    <xf numFmtId="0" fontId="0" fillId="0" borderId="0" xfId="0" applyAlignment="1">
      <alignment horizontal="center" wrapText="1"/>
    </xf>
    <xf numFmtId="0" fontId="45" fillId="2" borderId="0" xfId="0" applyFont="1" applyFill="1" applyAlignment="1" applyProtection="1">
      <alignment horizontal="left" vertical="center" wrapText="1"/>
      <protection locked="0"/>
    </xf>
    <xf numFmtId="0" fontId="84" fillId="8" borderId="35" xfId="0" applyFont="1" applyFill="1" applyBorder="1" applyAlignment="1">
      <alignment horizontal="center" vertical="center" wrapText="1" readingOrder="1"/>
    </xf>
    <xf numFmtId="0" fontId="84" fillId="8" borderId="36" xfId="0" applyFont="1" applyFill="1" applyBorder="1" applyAlignment="1">
      <alignment horizontal="center" vertical="center" wrapText="1" readingOrder="1"/>
    </xf>
    <xf numFmtId="0" fontId="84" fillId="8" borderId="37" xfId="0" applyFont="1" applyFill="1" applyBorder="1" applyAlignment="1">
      <alignment horizontal="center" vertical="center" wrapText="1" readingOrder="1"/>
    </xf>
    <xf numFmtId="179" fontId="85" fillId="0" borderId="38" xfId="0" applyNumberFormat="1" applyFont="1" applyFill="1" applyBorder="1" applyAlignment="1">
      <alignment horizontal="center" vertical="center" wrapText="1" readingOrder="1"/>
    </xf>
    <xf numFmtId="179" fontId="85" fillId="0" borderId="39" xfId="0" applyNumberFormat="1" applyFont="1" applyFill="1" applyBorder="1" applyAlignment="1">
      <alignment horizontal="center" vertical="center" wrapText="1" readingOrder="1"/>
    </xf>
    <xf numFmtId="179" fontId="85" fillId="0" borderId="40" xfId="0" applyNumberFormat="1" applyFont="1" applyFill="1" applyBorder="1" applyAlignment="1">
      <alignment horizontal="center" vertical="center" wrapText="1" readingOrder="1"/>
    </xf>
    <xf numFmtId="15" fontId="107" fillId="0" borderId="0" xfId="0" applyNumberFormat="1" applyFont="1" applyFill="1" applyBorder="1" applyAlignment="1">
      <alignment horizontal="center"/>
    </xf>
    <xf numFmtId="0" fontId="86" fillId="13" borderId="7" xfId="0" applyFont="1" applyFill="1" applyBorder="1" applyAlignment="1">
      <alignment horizontal="center" vertical="center" wrapText="1" readingOrder="1"/>
    </xf>
    <xf numFmtId="0" fontId="86" fillId="13" borderId="17" xfId="0" applyFont="1" applyFill="1" applyBorder="1" applyAlignment="1">
      <alignment horizontal="center" vertical="center" wrapText="1" readingOrder="1"/>
    </xf>
    <xf numFmtId="0" fontId="86" fillId="13" borderId="10" xfId="0" applyFont="1" applyFill="1" applyBorder="1" applyAlignment="1">
      <alignment horizontal="center" vertical="center" wrapText="1" readingOrder="1"/>
    </xf>
    <xf numFmtId="2" fontId="109" fillId="0" borderId="6" xfId="0" applyNumberFormat="1" applyFont="1" applyFill="1" applyBorder="1" applyAlignment="1">
      <alignment horizontal="center" vertical="center" wrapText="1" readingOrder="1"/>
    </xf>
    <xf numFmtId="2" fontId="109" fillId="0" borderId="18" xfId="0" applyNumberFormat="1" applyFont="1" applyFill="1" applyBorder="1" applyAlignment="1">
      <alignment horizontal="center" vertical="center" wrapText="1" readingOrder="1"/>
    </xf>
    <xf numFmtId="2" fontId="109" fillId="0" borderId="16" xfId="0" applyNumberFormat="1" applyFont="1" applyFill="1" applyBorder="1" applyAlignment="1">
      <alignment horizontal="center" vertical="center" wrapText="1" readingOrder="1"/>
    </xf>
    <xf numFmtId="165" fontId="73" fillId="2" borderId="0" xfId="0" applyNumberFormat="1" applyFont="1" applyFill="1" applyAlignment="1">
      <alignment horizontal="left"/>
    </xf>
    <xf numFmtId="0" fontId="0" fillId="2" borderId="0" xfId="0" applyFill="1" applyAlignment="1">
      <alignment horizontal="center"/>
    </xf>
    <xf numFmtId="0" fontId="73" fillId="2" borderId="0" xfId="0" applyFont="1" applyFill="1" applyAlignment="1">
      <alignment horizontal="left"/>
    </xf>
    <xf numFmtId="0" fontId="92" fillId="9" borderId="2" xfId="0" applyFont="1" applyFill="1" applyBorder="1" applyAlignment="1">
      <alignment horizontal="center"/>
    </xf>
    <xf numFmtId="0" fontId="92" fillId="9" borderId="3" xfId="0" applyFont="1" applyFill="1" applyBorder="1" applyAlignment="1">
      <alignment horizontal="center"/>
    </xf>
    <xf numFmtId="0" fontId="92" fillId="9" borderId="17" xfId="0" applyFont="1" applyFill="1" applyBorder="1" applyAlignment="1">
      <alignment horizontal="center"/>
    </xf>
    <xf numFmtId="0" fontId="92" fillId="9" borderId="10" xfId="0" applyFont="1" applyFill="1" applyBorder="1" applyAlignment="1">
      <alignment horizontal="center"/>
    </xf>
    <xf numFmtId="0" fontId="110" fillId="2" borderId="2" xfId="0" applyFont="1" applyFill="1" applyBorder="1" applyAlignment="1">
      <alignment horizontal="center"/>
    </xf>
    <xf numFmtId="0" fontId="110" fillId="0" borderId="4" xfId="0" applyFont="1" applyBorder="1" applyAlignment="1">
      <alignment horizontal="center"/>
    </xf>
    <xf numFmtId="0" fontId="110" fillId="0" borderId="3" xfId="0" applyFont="1" applyBorder="1" applyAlignment="1">
      <alignment horizontal="center"/>
    </xf>
    <xf numFmtId="0" fontId="110" fillId="2" borderId="4" xfId="0" applyFont="1" applyFill="1" applyBorder="1" applyAlignment="1">
      <alignment horizontal="center"/>
    </xf>
    <xf numFmtId="0" fontId="110" fillId="2" borderId="3" xfId="0" applyFont="1" applyFill="1" applyBorder="1" applyAlignment="1">
      <alignment horizontal="center"/>
    </xf>
    <xf numFmtId="0" fontId="69" fillId="2" borderId="0" xfId="0" applyFont="1" applyFill="1" applyBorder="1" applyAlignment="1"/>
    <xf numFmtId="0" fontId="89" fillId="2" borderId="2" xfId="0" applyFont="1" applyFill="1" applyBorder="1" applyAlignment="1">
      <alignment horizontal="center"/>
    </xf>
    <xf numFmtId="0" fontId="89" fillId="0" borderId="4" xfId="0" applyFont="1" applyBorder="1" applyAlignment="1">
      <alignment horizontal="center"/>
    </xf>
    <xf numFmtId="0" fontId="89" fillId="0" borderId="3" xfId="0" applyFont="1" applyBorder="1" applyAlignment="1">
      <alignment horizontal="center"/>
    </xf>
    <xf numFmtId="0" fontId="87" fillId="2" borderId="2" xfId="0" applyFont="1" applyFill="1" applyBorder="1" applyAlignment="1">
      <alignment horizontal="center"/>
    </xf>
    <xf numFmtId="0" fontId="87" fillId="2" borderId="3" xfId="0" applyFont="1" applyFill="1" applyBorder="1" applyAlignment="1">
      <alignment horizontal="center"/>
    </xf>
    <xf numFmtId="0" fontId="87" fillId="2" borderId="4" xfId="0" applyFont="1" applyFill="1" applyBorder="1" applyAlignment="1">
      <alignment horizontal="center"/>
    </xf>
    <xf numFmtId="0" fontId="51" fillId="0" borderId="33" xfId="0" applyFont="1" applyBorder="1" applyAlignment="1">
      <alignment horizontal="center"/>
    </xf>
    <xf numFmtId="0" fontId="51" fillId="0" borderId="0" xfId="0" applyFont="1" applyBorder="1" applyAlignment="1"/>
    <xf numFmtId="2" fontId="50" fillId="0" borderId="0" xfId="0" applyNumberFormat="1" applyFont="1" applyBorder="1" applyAlignment="1"/>
    <xf numFmtId="2" fontId="0" fillId="0" borderId="0" xfId="0" applyNumberFormat="1" applyBorder="1" applyAlignment="1"/>
  </cellXfs>
  <cellStyles count="46">
    <cellStyle name="Comma" xfId="1" builtinId="3"/>
    <cellStyle name="Hyperlink" xfId="2" builtinId="8"/>
    <cellStyle name="Normal" xfId="0" builtinId="0"/>
    <cellStyle name="Normal 10" xfId="12"/>
    <cellStyle name="Normal 11" xfId="13"/>
    <cellStyle name="Normal 12" xfId="14"/>
    <cellStyle name="Normal 13" xfId="15"/>
    <cellStyle name="Normal 14" xfId="16"/>
    <cellStyle name="Normal 15" xfId="17"/>
    <cellStyle name="Normal 16" xfId="18"/>
    <cellStyle name="Normal 17" xfId="19"/>
    <cellStyle name="Normal 18" xfId="20"/>
    <cellStyle name="Normal 19" xfId="21"/>
    <cellStyle name="Normal 2" xfId="5"/>
    <cellStyle name="Normal 20" xfId="22"/>
    <cellStyle name="Normal 21" xfId="23"/>
    <cellStyle name="Normal 22" xfId="24"/>
    <cellStyle name="Normal 23" xfId="25"/>
    <cellStyle name="Normal 24" xfId="26"/>
    <cellStyle name="Normal 25" xfId="27"/>
    <cellStyle name="Normal 26" xfId="28"/>
    <cellStyle name="Normal 27" xfId="29"/>
    <cellStyle name="Normal 28" xfId="30"/>
    <cellStyle name="Normal 29" xfId="31"/>
    <cellStyle name="Normal 3" xfId="6"/>
    <cellStyle name="Normal 30" xfId="32"/>
    <cellStyle name="Normal 31" xfId="33"/>
    <cellStyle name="Normal 32" xfId="34"/>
    <cellStyle name="Normal 33" xfId="35"/>
    <cellStyle name="Normal 34" xfId="36"/>
    <cellStyle name="Normal 35" xfId="37"/>
    <cellStyle name="Normal 36" xfId="38"/>
    <cellStyle name="Normal 37" xfId="39"/>
    <cellStyle name="Normal 38" xfId="40"/>
    <cellStyle name="Normal 39" xfId="41"/>
    <cellStyle name="Normal 4" xfId="4"/>
    <cellStyle name="Normal 40" xfId="42"/>
    <cellStyle name="Normal 41" xfId="43"/>
    <cellStyle name="Normal 42" xfId="44"/>
    <cellStyle name="Normal 43" xfId="45"/>
    <cellStyle name="Normal 5" xfId="7"/>
    <cellStyle name="Normal 6" xfId="8"/>
    <cellStyle name="Normal 7" xfId="9"/>
    <cellStyle name="Normal 8" xfId="10"/>
    <cellStyle name="Normal 9" xfId="11"/>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hyperlink" Target="http://www.barclayshomewin.com/" TargetMode="External"/><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hyperlink" Target="http://www.barclayshomewin.com/" TargetMode="External"/><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17</xdr:col>
      <xdr:colOff>142875</xdr:colOff>
      <xdr:row>0</xdr:row>
      <xdr:rowOff>0</xdr:rowOff>
    </xdr:from>
    <xdr:to>
      <xdr:col>18</xdr:col>
      <xdr:colOff>0</xdr:colOff>
      <xdr:row>0</xdr:row>
      <xdr:rowOff>0</xdr:rowOff>
    </xdr:to>
    <xdr:sp macro="" textlink="">
      <xdr:nvSpPr>
        <xdr:cNvPr id="1045" name="Freeform 1"/>
        <xdr:cNvSpPr>
          <a:spLocks noEditPoints="1"/>
        </xdr:cNvSpPr>
      </xdr:nvSpPr>
      <xdr:spPr bwMode="auto">
        <a:xfrm>
          <a:off x="46005750" y="0"/>
          <a:ext cx="4048125" cy="0"/>
        </a:xfrm>
        <a:custGeom>
          <a:avLst/>
          <a:gdLst>
            <a:gd name="T0" fmla="*/ 2147483647 w 2359"/>
            <a:gd name="T1" fmla="*/ 0 h 215"/>
            <a:gd name="T2" fmla="*/ 2147483647 w 2359"/>
            <a:gd name="T3" fmla="*/ 0 h 215"/>
            <a:gd name="T4" fmla="*/ 2147483647 w 2359"/>
            <a:gd name="T5" fmla="*/ 0 h 215"/>
            <a:gd name="T6" fmla="*/ 2147483647 w 2359"/>
            <a:gd name="T7" fmla="*/ 0 h 215"/>
            <a:gd name="T8" fmla="*/ 2147483647 w 2359"/>
            <a:gd name="T9" fmla="*/ 0 h 215"/>
            <a:gd name="T10" fmla="*/ 2147483647 w 2359"/>
            <a:gd name="T11" fmla="*/ 0 h 215"/>
            <a:gd name="T12" fmla="*/ 2147483647 w 2359"/>
            <a:gd name="T13" fmla="*/ 0 h 215"/>
            <a:gd name="T14" fmla="*/ 2147483647 w 2359"/>
            <a:gd name="T15" fmla="*/ 0 h 215"/>
            <a:gd name="T16" fmla="*/ 2147483647 w 2359"/>
            <a:gd name="T17" fmla="*/ 0 h 215"/>
            <a:gd name="T18" fmla="*/ 2147483647 w 2359"/>
            <a:gd name="T19" fmla="*/ 0 h 215"/>
            <a:gd name="T20" fmla="*/ 2147483647 w 2359"/>
            <a:gd name="T21" fmla="*/ 0 h 215"/>
            <a:gd name="T22" fmla="*/ 2147483647 w 2359"/>
            <a:gd name="T23" fmla="*/ 0 h 215"/>
            <a:gd name="T24" fmla="*/ 2147483647 w 2359"/>
            <a:gd name="T25" fmla="*/ 0 h 215"/>
            <a:gd name="T26" fmla="*/ 2147483647 w 2359"/>
            <a:gd name="T27" fmla="*/ 0 h 215"/>
            <a:gd name="T28" fmla="*/ 2147483647 w 2359"/>
            <a:gd name="T29" fmla="*/ 0 h 215"/>
            <a:gd name="T30" fmla="*/ 2147483647 w 2359"/>
            <a:gd name="T31" fmla="*/ 0 h 215"/>
            <a:gd name="T32" fmla="*/ 2147483647 w 2359"/>
            <a:gd name="T33" fmla="*/ 0 h 215"/>
            <a:gd name="T34" fmla="*/ 2147483647 w 2359"/>
            <a:gd name="T35" fmla="*/ 0 h 215"/>
            <a:gd name="T36" fmla="*/ 2147483647 w 2359"/>
            <a:gd name="T37" fmla="*/ 0 h 215"/>
            <a:gd name="T38" fmla="*/ 2147483647 w 2359"/>
            <a:gd name="T39" fmla="*/ 0 h 215"/>
            <a:gd name="T40" fmla="*/ 2147483647 w 2359"/>
            <a:gd name="T41" fmla="*/ 0 h 215"/>
            <a:gd name="T42" fmla="*/ 2147483647 w 2359"/>
            <a:gd name="T43" fmla="*/ 0 h 215"/>
            <a:gd name="T44" fmla="*/ 2147483647 w 2359"/>
            <a:gd name="T45" fmla="*/ 0 h 215"/>
            <a:gd name="T46" fmla="*/ 2147483647 w 2359"/>
            <a:gd name="T47" fmla="*/ 0 h 215"/>
            <a:gd name="T48" fmla="*/ 2147483647 w 2359"/>
            <a:gd name="T49" fmla="*/ 0 h 215"/>
            <a:gd name="T50" fmla="*/ 2147483647 w 2359"/>
            <a:gd name="T51" fmla="*/ 0 h 215"/>
            <a:gd name="T52" fmla="*/ 2147483647 w 2359"/>
            <a:gd name="T53" fmla="*/ 0 h 215"/>
            <a:gd name="T54" fmla="*/ 2147483647 w 2359"/>
            <a:gd name="T55" fmla="*/ 0 h 215"/>
            <a:gd name="T56" fmla="*/ 2147483647 w 2359"/>
            <a:gd name="T57" fmla="*/ 0 h 215"/>
            <a:gd name="T58" fmla="*/ 2147483647 w 2359"/>
            <a:gd name="T59" fmla="*/ 0 h 215"/>
            <a:gd name="T60" fmla="*/ 2147483647 w 2359"/>
            <a:gd name="T61" fmla="*/ 0 h 215"/>
            <a:gd name="T62" fmla="*/ 2147483647 w 2359"/>
            <a:gd name="T63" fmla="*/ 0 h 215"/>
            <a:gd name="T64" fmla="*/ 2147483647 w 2359"/>
            <a:gd name="T65" fmla="*/ 0 h 215"/>
            <a:gd name="T66" fmla="*/ 2147483647 w 2359"/>
            <a:gd name="T67" fmla="*/ 0 h 215"/>
            <a:gd name="T68" fmla="*/ 2147483647 w 2359"/>
            <a:gd name="T69" fmla="*/ 0 h 215"/>
            <a:gd name="T70" fmla="*/ 2147483647 w 2359"/>
            <a:gd name="T71" fmla="*/ 0 h 215"/>
            <a:gd name="T72" fmla="*/ 2147483647 w 2359"/>
            <a:gd name="T73" fmla="*/ 0 h 215"/>
            <a:gd name="T74" fmla="*/ 2147483647 w 2359"/>
            <a:gd name="T75" fmla="*/ 0 h 215"/>
            <a:gd name="T76" fmla="*/ 2147483647 w 2359"/>
            <a:gd name="T77" fmla="*/ 0 h 215"/>
            <a:gd name="T78" fmla="*/ 2147483647 w 2359"/>
            <a:gd name="T79" fmla="*/ 0 h 215"/>
            <a:gd name="T80" fmla="*/ 2147483647 w 2359"/>
            <a:gd name="T81" fmla="*/ 0 h 215"/>
            <a:gd name="T82" fmla="*/ 2147483647 w 2359"/>
            <a:gd name="T83" fmla="*/ 0 h 215"/>
            <a:gd name="T84" fmla="*/ 2147483647 w 2359"/>
            <a:gd name="T85" fmla="*/ 0 h 215"/>
            <a:gd name="T86" fmla="*/ 2147483647 w 2359"/>
            <a:gd name="T87" fmla="*/ 0 h 215"/>
            <a:gd name="T88" fmla="*/ 2147483647 w 2359"/>
            <a:gd name="T89" fmla="*/ 0 h 215"/>
            <a:gd name="T90" fmla="*/ 2147483647 w 2359"/>
            <a:gd name="T91" fmla="*/ 0 h 215"/>
            <a:gd name="T92" fmla="*/ 2147483647 w 2359"/>
            <a:gd name="T93" fmla="*/ 0 h 215"/>
            <a:gd name="T94" fmla="*/ 2147483647 w 2359"/>
            <a:gd name="T95" fmla="*/ 0 h 215"/>
            <a:gd name="T96" fmla="*/ 2147483647 w 2359"/>
            <a:gd name="T97" fmla="*/ 0 h 215"/>
            <a:gd name="T98" fmla="*/ 2147483647 w 2359"/>
            <a:gd name="T99" fmla="*/ 0 h 215"/>
            <a:gd name="T100" fmla="*/ 2147483647 w 2359"/>
            <a:gd name="T101" fmla="*/ 0 h 215"/>
            <a:gd name="T102" fmla="*/ 2147483647 w 2359"/>
            <a:gd name="T103" fmla="*/ 0 h 215"/>
            <a:gd name="T104" fmla="*/ 2147483647 w 2359"/>
            <a:gd name="T105" fmla="*/ 0 h 215"/>
            <a:gd name="T106" fmla="*/ 2147483647 w 2359"/>
            <a:gd name="T107" fmla="*/ 0 h 215"/>
            <a:gd name="T108" fmla="*/ 2147483647 w 2359"/>
            <a:gd name="T109" fmla="*/ 0 h 215"/>
            <a:gd name="T110" fmla="*/ 2147483647 w 2359"/>
            <a:gd name="T111" fmla="*/ 0 h 215"/>
            <a:gd name="T112" fmla="*/ 2147483647 w 2359"/>
            <a:gd name="T113" fmla="*/ 0 h 215"/>
            <a:gd name="T114" fmla="*/ 2147483647 w 2359"/>
            <a:gd name="T115" fmla="*/ 0 h 215"/>
            <a:gd name="T116" fmla="*/ 2147483647 w 2359"/>
            <a:gd name="T117" fmla="*/ 0 h 215"/>
            <a:gd name="T118" fmla="*/ 2147483647 w 2359"/>
            <a:gd name="T119" fmla="*/ 0 h 215"/>
            <a:gd name="T120" fmla="*/ 2147483647 w 2359"/>
            <a:gd name="T121" fmla="*/ 0 h 215"/>
            <a:gd name="T122" fmla="*/ 2147483647 w 2359"/>
            <a:gd name="T123" fmla="*/ 0 h 215"/>
            <a:gd name="T124" fmla="*/ 2147483647 w 2359"/>
            <a:gd name="T125" fmla="*/ 0 h 21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 name="T189" fmla="*/ 0 w 2359"/>
            <a:gd name="T190" fmla="*/ 0 h 215"/>
            <a:gd name="T191" fmla="*/ 2359 w 2359"/>
            <a:gd name="T192" fmla="*/ 0 h 215"/>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T189" t="T190" r="T191" b="T192"/>
          <a:pathLst>
            <a:path w="2359" h="215">
              <a:moveTo>
                <a:pt x="2359" y="4"/>
              </a:moveTo>
              <a:lnTo>
                <a:pt x="2350" y="52"/>
              </a:lnTo>
              <a:lnTo>
                <a:pt x="2348" y="50"/>
              </a:lnTo>
              <a:lnTo>
                <a:pt x="2346" y="49"/>
              </a:lnTo>
              <a:lnTo>
                <a:pt x="2343" y="47"/>
              </a:lnTo>
              <a:lnTo>
                <a:pt x="2339" y="43"/>
              </a:lnTo>
              <a:lnTo>
                <a:pt x="2335" y="41"/>
              </a:lnTo>
              <a:lnTo>
                <a:pt x="2332" y="39"/>
              </a:lnTo>
              <a:lnTo>
                <a:pt x="2326" y="37"/>
              </a:lnTo>
              <a:lnTo>
                <a:pt x="2321" y="36"/>
              </a:lnTo>
              <a:lnTo>
                <a:pt x="2315" y="32"/>
              </a:lnTo>
              <a:lnTo>
                <a:pt x="2309" y="32"/>
              </a:lnTo>
              <a:lnTo>
                <a:pt x="2304" y="30"/>
              </a:lnTo>
              <a:lnTo>
                <a:pt x="2298" y="28"/>
              </a:lnTo>
              <a:lnTo>
                <a:pt x="2291" y="26"/>
              </a:lnTo>
              <a:lnTo>
                <a:pt x="2285" y="26"/>
              </a:lnTo>
              <a:lnTo>
                <a:pt x="2278" y="26"/>
              </a:lnTo>
              <a:lnTo>
                <a:pt x="2272" y="24"/>
              </a:lnTo>
              <a:lnTo>
                <a:pt x="2267" y="24"/>
              </a:lnTo>
              <a:lnTo>
                <a:pt x="2259" y="24"/>
              </a:lnTo>
              <a:lnTo>
                <a:pt x="2254" y="26"/>
              </a:lnTo>
              <a:lnTo>
                <a:pt x="2250" y="26"/>
              </a:lnTo>
              <a:lnTo>
                <a:pt x="2248" y="26"/>
              </a:lnTo>
              <a:lnTo>
                <a:pt x="2243" y="26"/>
              </a:lnTo>
              <a:lnTo>
                <a:pt x="2237" y="26"/>
              </a:lnTo>
              <a:lnTo>
                <a:pt x="2234" y="28"/>
              </a:lnTo>
              <a:lnTo>
                <a:pt x="2230" y="28"/>
              </a:lnTo>
              <a:lnTo>
                <a:pt x="2228" y="30"/>
              </a:lnTo>
              <a:lnTo>
                <a:pt x="2224" y="30"/>
              </a:lnTo>
              <a:lnTo>
                <a:pt x="2221" y="32"/>
              </a:lnTo>
              <a:lnTo>
                <a:pt x="2217" y="36"/>
              </a:lnTo>
              <a:lnTo>
                <a:pt x="2215" y="36"/>
              </a:lnTo>
              <a:lnTo>
                <a:pt x="2213" y="37"/>
              </a:lnTo>
              <a:lnTo>
                <a:pt x="2211" y="39"/>
              </a:lnTo>
              <a:lnTo>
                <a:pt x="2210" y="41"/>
              </a:lnTo>
              <a:lnTo>
                <a:pt x="2208" y="43"/>
              </a:lnTo>
              <a:lnTo>
                <a:pt x="2208" y="45"/>
              </a:lnTo>
              <a:lnTo>
                <a:pt x="2206" y="47"/>
              </a:lnTo>
              <a:lnTo>
                <a:pt x="2206" y="50"/>
              </a:lnTo>
              <a:lnTo>
                <a:pt x="2206" y="52"/>
              </a:lnTo>
              <a:lnTo>
                <a:pt x="2208" y="56"/>
              </a:lnTo>
              <a:lnTo>
                <a:pt x="2210" y="58"/>
              </a:lnTo>
              <a:lnTo>
                <a:pt x="2211" y="62"/>
              </a:lnTo>
              <a:lnTo>
                <a:pt x="2215" y="63"/>
              </a:lnTo>
              <a:lnTo>
                <a:pt x="2217" y="65"/>
              </a:lnTo>
              <a:lnTo>
                <a:pt x="2219" y="65"/>
              </a:lnTo>
              <a:lnTo>
                <a:pt x="2222" y="69"/>
              </a:lnTo>
              <a:lnTo>
                <a:pt x="2226" y="69"/>
              </a:lnTo>
              <a:lnTo>
                <a:pt x="2228" y="71"/>
              </a:lnTo>
              <a:lnTo>
                <a:pt x="2235" y="74"/>
              </a:lnTo>
              <a:lnTo>
                <a:pt x="2245" y="78"/>
              </a:lnTo>
              <a:lnTo>
                <a:pt x="2278" y="89"/>
              </a:lnTo>
              <a:lnTo>
                <a:pt x="2287" y="93"/>
              </a:lnTo>
              <a:lnTo>
                <a:pt x="2295" y="95"/>
              </a:lnTo>
              <a:lnTo>
                <a:pt x="2311" y="102"/>
              </a:lnTo>
              <a:lnTo>
                <a:pt x="2317" y="104"/>
              </a:lnTo>
              <a:lnTo>
                <a:pt x="2322" y="108"/>
              </a:lnTo>
              <a:lnTo>
                <a:pt x="2328" y="110"/>
              </a:lnTo>
              <a:lnTo>
                <a:pt x="2334" y="113"/>
              </a:lnTo>
              <a:lnTo>
                <a:pt x="2335" y="115"/>
              </a:lnTo>
              <a:lnTo>
                <a:pt x="2339" y="117"/>
              </a:lnTo>
              <a:lnTo>
                <a:pt x="2345" y="121"/>
              </a:lnTo>
              <a:lnTo>
                <a:pt x="2346" y="123"/>
              </a:lnTo>
              <a:lnTo>
                <a:pt x="2348" y="126"/>
              </a:lnTo>
              <a:lnTo>
                <a:pt x="2352" y="130"/>
              </a:lnTo>
              <a:lnTo>
                <a:pt x="2354" y="134"/>
              </a:lnTo>
              <a:lnTo>
                <a:pt x="2356" y="137"/>
              </a:lnTo>
              <a:lnTo>
                <a:pt x="2356" y="139"/>
              </a:lnTo>
              <a:lnTo>
                <a:pt x="2358" y="141"/>
              </a:lnTo>
              <a:lnTo>
                <a:pt x="2358" y="143"/>
              </a:lnTo>
              <a:lnTo>
                <a:pt x="2358" y="147"/>
              </a:lnTo>
              <a:lnTo>
                <a:pt x="2358" y="149"/>
              </a:lnTo>
              <a:lnTo>
                <a:pt x="2358" y="152"/>
              </a:lnTo>
              <a:lnTo>
                <a:pt x="2358" y="156"/>
              </a:lnTo>
              <a:lnTo>
                <a:pt x="2356" y="160"/>
              </a:lnTo>
              <a:lnTo>
                <a:pt x="2356" y="161"/>
              </a:lnTo>
              <a:lnTo>
                <a:pt x="2354" y="165"/>
              </a:lnTo>
              <a:lnTo>
                <a:pt x="2352" y="167"/>
              </a:lnTo>
              <a:lnTo>
                <a:pt x="2350" y="171"/>
              </a:lnTo>
              <a:lnTo>
                <a:pt x="2348" y="174"/>
              </a:lnTo>
              <a:lnTo>
                <a:pt x="2345" y="176"/>
              </a:lnTo>
              <a:lnTo>
                <a:pt x="2341" y="180"/>
              </a:lnTo>
              <a:lnTo>
                <a:pt x="2337" y="182"/>
              </a:lnTo>
              <a:lnTo>
                <a:pt x="2334" y="184"/>
              </a:lnTo>
              <a:lnTo>
                <a:pt x="2330" y="187"/>
              </a:lnTo>
              <a:lnTo>
                <a:pt x="2324" y="189"/>
              </a:lnTo>
              <a:lnTo>
                <a:pt x="2321" y="191"/>
              </a:lnTo>
              <a:lnTo>
                <a:pt x="2315" y="193"/>
              </a:lnTo>
              <a:lnTo>
                <a:pt x="2309" y="197"/>
              </a:lnTo>
              <a:lnTo>
                <a:pt x="2304" y="197"/>
              </a:lnTo>
              <a:lnTo>
                <a:pt x="2298" y="199"/>
              </a:lnTo>
              <a:lnTo>
                <a:pt x="2293" y="200"/>
              </a:lnTo>
              <a:lnTo>
                <a:pt x="2287" y="202"/>
              </a:lnTo>
              <a:lnTo>
                <a:pt x="2282" y="204"/>
              </a:lnTo>
              <a:lnTo>
                <a:pt x="2276" y="204"/>
              </a:lnTo>
              <a:lnTo>
                <a:pt x="2269" y="206"/>
              </a:lnTo>
              <a:lnTo>
                <a:pt x="2263" y="208"/>
              </a:lnTo>
              <a:lnTo>
                <a:pt x="2256" y="208"/>
              </a:lnTo>
              <a:lnTo>
                <a:pt x="2243" y="210"/>
              </a:lnTo>
              <a:lnTo>
                <a:pt x="2235" y="210"/>
              </a:lnTo>
              <a:lnTo>
                <a:pt x="2228" y="210"/>
              </a:lnTo>
              <a:lnTo>
                <a:pt x="2221" y="210"/>
              </a:lnTo>
              <a:lnTo>
                <a:pt x="2213" y="210"/>
              </a:lnTo>
              <a:lnTo>
                <a:pt x="2200" y="210"/>
              </a:lnTo>
              <a:lnTo>
                <a:pt x="2189" y="210"/>
              </a:lnTo>
              <a:lnTo>
                <a:pt x="2182" y="210"/>
              </a:lnTo>
              <a:lnTo>
                <a:pt x="2176" y="208"/>
              </a:lnTo>
              <a:lnTo>
                <a:pt x="2161" y="208"/>
              </a:lnTo>
              <a:lnTo>
                <a:pt x="2150" y="206"/>
              </a:lnTo>
              <a:lnTo>
                <a:pt x="2137" y="204"/>
              </a:lnTo>
              <a:lnTo>
                <a:pt x="2123" y="200"/>
              </a:lnTo>
              <a:lnTo>
                <a:pt x="2110" y="199"/>
              </a:lnTo>
              <a:lnTo>
                <a:pt x="2117" y="149"/>
              </a:lnTo>
              <a:lnTo>
                <a:pt x="2121" y="152"/>
              </a:lnTo>
              <a:lnTo>
                <a:pt x="2124" y="156"/>
              </a:lnTo>
              <a:lnTo>
                <a:pt x="2130" y="160"/>
              </a:lnTo>
              <a:lnTo>
                <a:pt x="2135" y="163"/>
              </a:lnTo>
              <a:lnTo>
                <a:pt x="2141" y="167"/>
              </a:lnTo>
              <a:lnTo>
                <a:pt x="2143" y="169"/>
              </a:lnTo>
              <a:lnTo>
                <a:pt x="2145" y="171"/>
              </a:lnTo>
              <a:lnTo>
                <a:pt x="2152" y="173"/>
              </a:lnTo>
              <a:lnTo>
                <a:pt x="2158" y="174"/>
              </a:lnTo>
              <a:lnTo>
                <a:pt x="2165" y="178"/>
              </a:lnTo>
              <a:lnTo>
                <a:pt x="2173" y="180"/>
              </a:lnTo>
              <a:lnTo>
                <a:pt x="2178" y="180"/>
              </a:lnTo>
              <a:lnTo>
                <a:pt x="2185" y="182"/>
              </a:lnTo>
              <a:lnTo>
                <a:pt x="2193" y="184"/>
              </a:lnTo>
              <a:lnTo>
                <a:pt x="2200" y="184"/>
              </a:lnTo>
              <a:lnTo>
                <a:pt x="2210" y="184"/>
              </a:lnTo>
              <a:lnTo>
                <a:pt x="2219" y="184"/>
              </a:lnTo>
              <a:lnTo>
                <a:pt x="2226" y="184"/>
              </a:lnTo>
              <a:lnTo>
                <a:pt x="2232" y="184"/>
              </a:lnTo>
              <a:lnTo>
                <a:pt x="2239" y="184"/>
              </a:lnTo>
              <a:lnTo>
                <a:pt x="2245" y="182"/>
              </a:lnTo>
              <a:lnTo>
                <a:pt x="2252" y="182"/>
              </a:lnTo>
              <a:lnTo>
                <a:pt x="2256" y="180"/>
              </a:lnTo>
              <a:lnTo>
                <a:pt x="2261" y="178"/>
              </a:lnTo>
              <a:lnTo>
                <a:pt x="2263" y="178"/>
              </a:lnTo>
              <a:lnTo>
                <a:pt x="2267" y="176"/>
              </a:lnTo>
              <a:lnTo>
                <a:pt x="2271" y="174"/>
              </a:lnTo>
              <a:lnTo>
                <a:pt x="2272" y="174"/>
              </a:lnTo>
              <a:lnTo>
                <a:pt x="2276" y="173"/>
              </a:lnTo>
              <a:lnTo>
                <a:pt x="2278" y="171"/>
              </a:lnTo>
              <a:lnTo>
                <a:pt x="2280" y="169"/>
              </a:lnTo>
              <a:lnTo>
                <a:pt x="2282" y="167"/>
              </a:lnTo>
              <a:lnTo>
                <a:pt x="2284" y="165"/>
              </a:lnTo>
              <a:lnTo>
                <a:pt x="2285" y="163"/>
              </a:lnTo>
              <a:lnTo>
                <a:pt x="2285" y="161"/>
              </a:lnTo>
              <a:lnTo>
                <a:pt x="2285" y="160"/>
              </a:lnTo>
              <a:lnTo>
                <a:pt x="2285" y="156"/>
              </a:lnTo>
              <a:lnTo>
                <a:pt x="2285" y="154"/>
              </a:lnTo>
              <a:lnTo>
                <a:pt x="2285" y="150"/>
              </a:lnTo>
              <a:lnTo>
                <a:pt x="2284" y="149"/>
              </a:lnTo>
              <a:lnTo>
                <a:pt x="2282" y="147"/>
              </a:lnTo>
              <a:lnTo>
                <a:pt x="2280" y="145"/>
              </a:lnTo>
              <a:lnTo>
                <a:pt x="2278" y="143"/>
              </a:lnTo>
              <a:lnTo>
                <a:pt x="2278" y="141"/>
              </a:lnTo>
              <a:lnTo>
                <a:pt x="2274" y="139"/>
              </a:lnTo>
              <a:lnTo>
                <a:pt x="2271" y="137"/>
              </a:lnTo>
              <a:lnTo>
                <a:pt x="2267" y="136"/>
              </a:lnTo>
              <a:lnTo>
                <a:pt x="2263" y="134"/>
              </a:lnTo>
              <a:lnTo>
                <a:pt x="2256" y="130"/>
              </a:lnTo>
              <a:lnTo>
                <a:pt x="2247" y="126"/>
              </a:lnTo>
              <a:lnTo>
                <a:pt x="2234" y="123"/>
              </a:lnTo>
              <a:lnTo>
                <a:pt x="2222" y="119"/>
              </a:lnTo>
              <a:lnTo>
                <a:pt x="2211" y="113"/>
              </a:lnTo>
              <a:lnTo>
                <a:pt x="2200" y="110"/>
              </a:lnTo>
              <a:lnTo>
                <a:pt x="2189" y="106"/>
              </a:lnTo>
              <a:lnTo>
                <a:pt x="2182" y="102"/>
              </a:lnTo>
              <a:lnTo>
                <a:pt x="2174" y="100"/>
              </a:lnTo>
              <a:lnTo>
                <a:pt x="2167" y="97"/>
              </a:lnTo>
              <a:lnTo>
                <a:pt x="2161" y="93"/>
              </a:lnTo>
              <a:lnTo>
                <a:pt x="2160" y="91"/>
              </a:lnTo>
              <a:lnTo>
                <a:pt x="2156" y="89"/>
              </a:lnTo>
              <a:lnTo>
                <a:pt x="2150" y="86"/>
              </a:lnTo>
              <a:lnTo>
                <a:pt x="2145" y="80"/>
              </a:lnTo>
              <a:lnTo>
                <a:pt x="2145" y="78"/>
              </a:lnTo>
              <a:lnTo>
                <a:pt x="2143" y="76"/>
              </a:lnTo>
              <a:lnTo>
                <a:pt x="2141" y="74"/>
              </a:lnTo>
              <a:lnTo>
                <a:pt x="2139" y="73"/>
              </a:lnTo>
              <a:lnTo>
                <a:pt x="2137" y="69"/>
              </a:lnTo>
              <a:lnTo>
                <a:pt x="2137" y="67"/>
              </a:lnTo>
              <a:lnTo>
                <a:pt x="2135" y="65"/>
              </a:lnTo>
              <a:lnTo>
                <a:pt x="2135" y="63"/>
              </a:lnTo>
              <a:lnTo>
                <a:pt x="2135" y="58"/>
              </a:lnTo>
              <a:lnTo>
                <a:pt x="2135" y="54"/>
              </a:lnTo>
              <a:lnTo>
                <a:pt x="2135" y="50"/>
              </a:lnTo>
              <a:lnTo>
                <a:pt x="2137" y="47"/>
              </a:lnTo>
              <a:lnTo>
                <a:pt x="2137" y="43"/>
              </a:lnTo>
              <a:lnTo>
                <a:pt x="2139" y="39"/>
              </a:lnTo>
              <a:lnTo>
                <a:pt x="2141" y="37"/>
              </a:lnTo>
              <a:lnTo>
                <a:pt x="2143" y="34"/>
              </a:lnTo>
              <a:lnTo>
                <a:pt x="2145" y="32"/>
              </a:lnTo>
              <a:lnTo>
                <a:pt x="2148" y="28"/>
              </a:lnTo>
              <a:lnTo>
                <a:pt x="2150" y="26"/>
              </a:lnTo>
              <a:lnTo>
                <a:pt x="2152" y="26"/>
              </a:lnTo>
              <a:lnTo>
                <a:pt x="2156" y="23"/>
              </a:lnTo>
              <a:lnTo>
                <a:pt x="2160" y="21"/>
              </a:lnTo>
              <a:lnTo>
                <a:pt x="2161" y="19"/>
              </a:lnTo>
              <a:lnTo>
                <a:pt x="2167" y="17"/>
              </a:lnTo>
              <a:lnTo>
                <a:pt x="2173" y="13"/>
              </a:lnTo>
              <a:lnTo>
                <a:pt x="2176" y="13"/>
              </a:lnTo>
              <a:lnTo>
                <a:pt x="2182" y="12"/>
              </a:lnTo>
              <a:lnTo>
                <a:pt x="2185" y="10"/>
              </a:lnTo>
              <a:lnTo>
                <a:pt x="2191" y="8"/>
              </a:lnTo>
              <a:lnTo>
                <a:pt x="2197" y="8"/>
              </a:lnTo>
              <a:lnTo>
                <a:pt x="2200" y="6"/>
              </a:lnTo>
              <a:lnTo>
                <a:pt x="2206" y="4"/>
              </a:lnTo>
              <a:lnTo>
                <a:pt x="2217" y="2"/>
              </a:lnTo>
              <a:lnTo>
                <a:pt x="2230" y="2"/>
              </a:lnTo>
              <a:lnTo>
                <a:pt x="2235" y="0"/>
              </a:lnTo>
              <a:lnTo>
                <a:pt x="2243" y="0"/>
              </a:lnTo>
              <a:lnTo>
                <a:pt x="2248" y="0"/>
              </a:lnTo>
              <a:lnTo>
                <a:pt x="2256" y="0"/>
              </a:lnTo>
              <a:lnTo>
                <a:pt x="2261" y="0"/>
              </a:lnTo>
              <a:lnTo>
                <a:pt x="2269" y="0"/>
              </a:lnTo>
              <a:lnTo>
                <a:pt x="2282" y="0"/>
              </a:lnTo>
              <a:lnTo>
                <a:pt x="2293" y="0"/>
              </a:lnTo>
              <a:lnTo>
                <a:pt x="2306" y="0"/>
              </a:lnTo>
              <a:lnTo>
                <a:pt x="2319" y="2"/>
              </a:lnTo>
              <a:lnTo>
                <a:pt x="2345" y="2"/>
              </a:lnTo>
              <a:lnTo>
                <a:pt x="2354" y="4"/>
              </a:lnTo>
              <a:lnTo>
                <a:pt x="2359" y="4"/>
              </a:lnTo>
              <a:close/>
              <a:moveTo>
                <a:pt x="2139" y="4"/>
              </a:moveTo>
              <a:lnTo>
                <a:pt x="2137" y="4"/>
              </a:lnTo>
              <a:lnTo>
                <a:pt x="2135" y="4"/>
              </a:lnTo>
              <a:lnTo>
                <a:pt x="2134" y="6"/>
              </a:lnTo>
              <a:lnTo>
                <a:pt x="2130" y="8"/>
              </a:lnTo>
              <a:lnTo>
                <a:pt x="2124" y="10"/>
              </a:lnTo>
              <a:lnTo>
                <a:pt x="2117" y="15"/>
              </a:lnTo>
              <a:lnTo>
                <a:pt x="2110" y="21"/>
              </a:lnTo>
              <a:lnTo>
                <a:pt x="2100" y="28"/>
              </a:lnTo>
              <a:lnTo>
                <a:pt x="2089" y="36"/>
              </a:lnTo>
              <a:lnTo>
                <a:pt x="2084" y="39"/>
              </a:lnTo>
              <a:lnTo>
                <a:pt x="2078" y="45"/>
              </a:lnTo>
              <a:lnTo>
                <a:pt x="2060" y="60"/>
              </a:lnTo>
              <a:lnTo>
                <a:pt x="2043" y="73"/>
              </a:lnTo>
              <a:lnTo>
                <a:pt x="2028" y="86"/>
              </a:lnTo>
              <a:lnTo>
                <a:pt x="2015" y="97"/>
              </a:lnTo>
              <a:lnTo>
                <a:pt x="2008" y="104"/>
              </a:lnTo>
              <a:lnTo>
                <a:pt x="2000" y="112"/>
              </a:lnTo>
              <a:lnTo>
                <a:pt x="1995" y="117"/>
              </a:lnTo>
              <a:lnTo>
                <a:pt x="1989" y="124"/>
              </a:lnTo>
              <a:lnTo>
                <a:pt x="1987" y="130"/>
              </a:lnTo>
              <a:lnTo>
                <a:pt x="1986" y="136"/>
              </a:lnTo>
              <a:lnTo>
                <a:pt x="1984" y="143"/>
              </a:lnTo>
              <a:lnTo>
                <a:pt x="1984" y="149"/>
              </a:lnTo>
              <a:lnTo>
                <a:pt x="1982" y="156"/>
              </a:lnTo>
              <a:lnTo>
                <a:pt x="1982" y="163"/>
              </a:lnTo>
              <a:lnTo>
                <a:pt x="1980" y="173"/>
              </a:lnTo>
              <a:lnTo>
                <a:pt x="1980" y="180"/>
              </a:lnTo>
              <a:lnTo>
                <a:pt x="1982" y="186"/>
              </a:lnTo>
              <a:lnTo>
                <a:pt x="1982" y="189"/>
              </a:lnTo>
              <a:lnTo>
                <a:pt x="1984" y="193"/>
              </a:lnTo>
              <a:lnTo>
                <a:pt x="1984" y="197"/>
              </a:lnTo>
              <a:lnTo>
                <a:pt x="1986" y="200"/>
              </a:lnTo>
              <a:lnTo>
                <a:pt x="1987" y="202"/>
              </a:lnTo>
              <a:lnTo>
                <a:pt x="1987" y="204"/>
              </a:lnTo>
              <a:lnTo>
                <a:pt x="1989" y="204"/>
              </a:lnTo>
              <a:lnTo>
                <a:pt x="1989" y="206"/>
              </a:lnTo>
              <a:lnTo>
                <a:pt x="1991" y="206"/>
              </a:lnTo>
              <a:lnTo>
                <a:pt x="1891" y="206"/>
              </a:lnTo>
              <a:lnTo>
                <a:pt x="1893" y="206"/>
              </a:lnTo>
              <a:lnTo>
                <a:pt x="1895" y="204"/>
              </a:lnTo>
              <a:lnTo>
                <a:pt x="1897" y="200"/>
              </a:lnTo>
              <a:lnTo>
                <a:pt x="1899" y="200"/>
              </a:lnTo>
              <a:lnTo>
                <a:pt x="1900" y="199"/>
              </a:lnTo>
              <a:lnTo>
                <a:pt x="1902" y="197"/>
              </a:lnTo>
              <a:lnTo>
                <a:pt x="1902" y="193"/>
              </a:lnTo>
              <a:lnTo>
                <a:pt x="1904" y="187"/>
              </a:lnTo>
              <a:lnTo>
                <a:pt x="1906" y="186"/>
              </a:lnTo>
              <a:lnTo>
                <a:pt x="1908" y="182"/>
              </a:lnTo>
              <a:lnTo>
                <a:pt x="1908" y="174"/>
              </a:lnTo>
              <a:lnTo>
                <a:pt x="1910" y="167"/>
              </a:lnTo>
              <a:lnTo>
                <a:pt x="1912" y="161"/>
              </a:lnTo>
              <a:lnTo>
                <a:pt x="1913" y="154"/>
              </a:lnTo>
              <a:lnTo>
                <a:pt x="1915" y="143"/>
              </a:lnTo>
              <a:lnTo>
                <a:pt x="1915" y="132"/>
              </a:lnTo>
              <a:lnTo>
                <a:pt x="1915" y="123"/>
              </a:lnTo>
              <a:lnTo>
                <a:pt x="1910" y="113"/>
              </a:lnTo>
              <a:lnTo>
                <a:pt x="1904" y="104"/>
              </a:lnTo>
              <a:lnTo>
                <a:pt x="1902" y="99"/>
              </a:lnTo>
              <a:lnTo>
                <a:pt x="1899" y="93"/>
              </a:lnTo>
              <a:lnTo>
                <a:pt x="1891" y="84"/>
              </a:lnTo>
              <a:lnTo>
                <a:pt x="1884" y="74"/>
              </a:lnTo>
              <a:lnTo>
                <a:pt x="1875" y="63"/>
              </a:lnTo>
              <a:lnTo>
                <a:pt x="1865" y="54"/>
              </a:lnTo>
              <a:lnTo>
                <a:pt x="1856" y="43"/>
              </a:lnTo>
              <a:lnTo>
                <a:pt x="1849" y="36"/>
              </a:lnTo>
              <a:lnTo>
                <a:pt x="1841" y="28"/>
              </a:lnTo>
              <a:lnTo>
                <a:pt x="1834" y="21"/>
              </a:lnTo>
              <a:lnTo>
                <a:pt x="1826" y="15"/>
              </a:lnTo>
              <a:lnTo>
                <a:pt x="1821" y="12"/>
              </a:lnTo>
              <a:lnTo>
                <a:pt x="1815" y="8"/>
              </a:lnTo>
              <a:lnTo>
                <a:pt x="1810" y="6"/>
              </a:lnTo>
              <a:lnTo>
                <a:pt x="1808" y="4"/>
              </a:lnTo>
              <a:lnTo>
                <a:pt x="1806" y="4"/>
              </a:lnTo>
              <a:lnTo>
                <a:pt x="1825" y="2"/>
              </a:lnTo>
              <a:lnTo>
                <a:pt x="1841" y="2"/>
              </a:lnTo>
              <a:lnTo>
                <a:pt x="1858" y="2"/>
              </a:lnTo>
              <a:lnTo>
                <a:pt x="1871" y="2"/>
              </a:lnTo>
              <a:lnTo>
                <a:pt x="1875" y="2"/>
              </a:lnTo>
              <a:lnTo>
                <a:pt x="1880" y="2"/>
              </a:lnTo>
              <a:lnTo>
                <a:pt x="1884" y="2"/>
              </a:lnTo>
              <a:lnTo>
                <a:pt x="1889" y="2"/>
              </a:lnTo>
              <a:lnTo>
                <a:pt x="1891" y="4"/>
              </a:lnTo>
              <a:lnTo>
                <a:pt x="1895" y="4"/>
              </a:lnTo>
              <a:lnTo>
                <a:pt x="1899" y="6"/>
              </a:lnTo>
              <a:lnTo>
                <a:pt x="1900" y="6"/>
              </a:lnTo>
              <a:lnTo>
                <a:pt x="1902" y="8"/>
              </a:lnTo>
              <a:lnTo>
                <a:pt x="1904" y="10"/>
              </a:lnTo>
              <a:lnTo>
                <a:pt x="1908" y="12"/>
              </a:lnTo>
              <a:lnTo>
                <a:pt x="1912" y="17"/>
              </a:lnTo>
              <a:lnTo>
                <a:pt x="1917" y="23"/>
              </a:lnTo>
              <a:lnTo>
                <a:pt x="1936" y="45"/>
              </a:lnTo>
              <a:lnTo>
                <a:pt x="1950" y="63"/>
              </a:lnTo>
              <a:lnTo>
                <a:pt x="1962" y="80"/>
              </a:lnTo>
              <a:lnTo>
                <a:pt x="1967" y="86"/>
              </a:lnTo>
              <a:lnTo>
                <a:pt x="1969" y="91"/>
              </a:lnTo>
              <a:lnTo>
                <a:pt x="2036" y="34"/>
              </a:lnTo>
              <a:lnTo>
                <a:pt x="2037" y="32"/>
              </a:lnTo>
              <a:lnTo>
                <a:pt x="2039" y="28"/>
              </a:lnTo>
              <a:lnTo>
                <a:pt x="2041" y="26"/>
              </a:lnTo>
              <a:lnTo>
                <a:pt x="2043" y="24"/>
              </a:lnTo>
              <a:lnTo>
                <a:pt x="2045" y="23"/>
              </a:lnTo>
              <a:lnTo>
                <a:pt x="2045" y="21"/>
              </a:lnTo>
              <a:lnTo>
                <a:pt x="2045" y="19"/>
              </a:lnTo>
              <a:lnTo>
                <a:pt x="2045" y="15"/>
              </a:lnTo>
              <a:lnTo>
                <a:pt x="2045" y="12"/>
              </a:lnTo>
              <a:lnTo>
                <a:pt x="2045" y="10"/>
              </a:lnTo>
              <a:lnTo>
                <a:pt x="2045" y="8"/>
              </a:lnTo>
              <a:lnTo>
                <a:pt x="2043" y="6"/>
              </a:lnTo>
              <a:lnTo>
                <a:pt x="2041" y="4"/>
              </a:lnTo>
              <a:lnTo>
                <a:pt x="2039" y="4"/>
              </a:lnTo>
              <a:lnTo>
                <a:pt x="2139" y="4"/>
              </a:lnTo>
              <a:close/>
              <a:moveTo>
                <a:pt x="1841" y="206"/>
              </a:moveTo>
              <a:lnTo>
                <a:pt x="1828" y="208"/>
              </a:lnTo>
              <a:lnTo>
                <a:pt x="1813" y="208"/>
              </a:lnTo>
              <a:lnTo>
                <a:pt x="1799" y="208"/>
              </a:lnTo>
              <a:lnTo>
                <a:pt x="1786" y="208"/>
              </a:lnTo>
              <a:lnTo>
                <a:pt x="1780" y="208"/>
              </a:lnTo>
              <a:lnTo>
                <a:pt x="1775" y="208"/>
              </a:lnTo>
              <a:lnTo>
                <a:pt x="1769" y="208"/>
              </a:lnTo>
              <a:lnTo>
                <a:pt x="1765" y="206"/>
              </a:lnTo>
              <a:lnTo>
                <a:pt x="1762" y="206"/>
              </a:lnTo>
              <a:lnTo>
                <a:pt x="1758" y="204"/>
              </a:lnTo>
              <a:lnTo>
                <a:pt x="1756" y="204"/>
              </a:lnTo>
              <a:lnTo>
                <a:pt x="1756" y="202"/>
              </a:lnTo>
              <a:lnTo>
                <a:pt x="1752" y="202"/>
              </a:lnTo>
              <a:lnTo>
                <a:pt x="1751" y="199"/>
              </a:lnTo>
              <a:lnTo>
                <a:pt x="1749" y="197"/>
              </a:lnTo>
              <a:lnTo>
                <a:pt x="1745" y="193"/>
              </a:lnTo>
              <a:lnTo>
                <a:pt x="1741" y="187"/>
              </a:lnTo>
              <a:lnTo>
                <a:pt x="1738" y="182"/>
              </a:lnTo>
              <a:lnTo>
                <a:pt x="1734" y="174"/>
              </a:lnTo>
              <a:lnTo>
                <a:pt x="1726" y="160"/>
              </a:lnTo>
              <a:lnTo>
                <a:pt x="1717" y="143"/>
              </a:lnTo>
              <a:lnTo>
                <a:pt x="1710" y="143"/>
              </a:lnTo>
              <a:lnTo>
                <a:pt x="1702" y="145"/>
              </a:lnTo>
              <a:lnTo>
                <a:pt x="1693" y="145"/>
              </a:lnTo>
              <a:lnTo>
                <a:pt x="1684" y="147"/>
              </a:lnTo>
              <a:lnTo>
                <a:pt x="1673" y="147"/>
              </a:lnTo>
              <a:lnTo>
                <a:pt x="1660" y="147"/>
              </a:lnTo>
              <a:lnTo>
                <a:pt x="1652" y="149"/>
              </a:lnTo>
              <a:lnTo>
                <a:pt x="1647" y="149"/>
              </a:lnTo>
              <a:lnTo>
                <a:pt x="1630" y="149"/>
              </a:lnTo>
              <a:lnTo>
                <a:pt x="1586" y="149"/>
              </a:lnTo>
              <a:lnTo>
                <a:pt x="1578" y="156"/>
              </a:lnTo>
              <a:lnTo>
                <a:pt x="1562" y="178"/>
              </a:lnTo>
              <a:lnTo>
                <a:pt x="1558" y="184"/>
              </a:lnTo>
              <a:lnTo>
                <a:pt x="1554" y="189"/>
              </a:lnTo>
              <a:lnTo>
                <a:pt x="1554" y="191"/>
              </a:lnTo>
              <a:lnTo>
                <a:pt x="1554" y="193"/>
              </a:lnTo>
              <a:lnTo>
                <a:pt x="1553" y="195"/>
              </a:lnTo>
              <a:lnTo>
                <a:pt x="1553" y="197"/>
              </a:lnTo>
              <a:lnTo>
                <a:pt x="1553" y="199"/>
              </a:lnTo>
              <a:lnTo>
                <a:pt x="1554" y="200"/>
              </a:lnTo>
              <a:lnTo>
                <a:pt x="1554" y="204"/>
              </a:lnTo>
              <a:lnTo>
                <a:pt x="1554" y="206"/>
              </a:lnTo>
              <a:lnTo>
                <a:pt x="1293" y="206"/>
              </a:lnTo>
              <a:lnTo>
                <a:pt x="1295" y="206"/>
              </a:lnTo>
              <a:lnTo>
                <a:pt x="1297" y="204"/>
              </a:lnTo>
              <a:lnTo>
                <a:pt x="1299" y="202"/>
              </a:lnTo>
              <a:lnTo>
                <a:pt x="1301" y="199"/>
              </a:lnTo>
              <a:lnTo>
                <a:pt x="1305" y="195"/>
              </a:lnTo>
              <a:lnTo>
                <a:pt x="1306" y="191"/>
              </a:lnTo>
              <a:lnTo>
                <a:pt x="1308" y="187"/>
              </a:lnTo>
              <a:lnTo>
                <a:pt x="1310" y="182"/>
              </a:lnTo>
              <a:lnTo>
                <a:pt x="1310" y="176"/>
              </a:lnTo>
              <a:lnTo>
                <a:pt x="1314" y="165"/>
              </a:lnTo>
              <a:lnTo>
                <a:pt x="1316" y="152"/>
              </a:lnTo>
              <a:lnTo>
                <a:pt x="1317" y="134"/>
              </a:lnTo>
              <a:lnTo>
                <a:pt x="1321" y="113"/>
              </a:lnTo>
              <a:lnTo>
                <a:pt x="1323" y="100"/>
              </a:lnTo>
              <a:lnTo>
                <a:pt x="1327" y="76"/>
              </a:lnTo>
              <a:lnTo>
                <a:pt x="1327" y="56"/>
              </a:lnTo>
              <a:lnTo>
                <a:pt x="1329" y="41"/>
              </a:lnTo>
              <a:lnTo>
                <a:pt x="1329" y="36"/>
              </a:lnTo>
              <a:lnTo>
                <a:pt x="1329" y="30"/>
              </a:lnTo>
              <a:lnTo>
                <a:pt x="1329" y="24"/>
              </a:lnTo>
              <a:lnTo>
                <a:pt x="1329" y="21"/>
              </a:lnTo>
              <a:lnTo>
                <a:pt x="1327" y="17"/>
              </a:lnTo>
              <a:lnTo>
                <a:pt x="1327" y="13"/>
              </a:lnTo>
              <a:lnTo>
                <a:pt x="1325" y="10"/>
              </a:lnTo>
              <a:lnTo>
                <a:pt x="1323" y="8"/>
              </a:lnTo>
              <a:lnTo>
                <a:pt x="1321" y="6"/>
              </a:lnTo>
              <a:lnTo>
                <a:pt x="1321" y="4"/>
              </a:lnTo>
              <a:lnTo>
                <a:pt x="1319" y="4"/>
              </a:lnTo>
              <a:lnTo>
                <a:pt x="1421" y="4"/>
              </a:lnTo>
              <a:lnTo>
                <a:pt x="1417" y="6"/>
              </a:lnTo>
              <a:lnTo>
                <a:pt x="1416" y="8"/>
              </a:lnTo>
              <a:lnTo>
                <a:pt x="1414" y="8"/>
              </a:lnTo>
              <a:lnTo>
                <a:pt x="1414" y="10"/>
              </a:lnTo>
              <a:lnTo>
                <a:pt x="1412" y="13"/>
              </a:lnTo>
              <a:lnTo>
                <a:pt x="1410" y="17"/>
              </a:lnTo>
              <a:lnTo>
                <a:pt x="1408" y="21"/>
              </a:lnTo>
              <a:lnTo>
                <a:pt x="1406" y="26"/>
              </a:lnTo>
              <a:lnTo>
                <a:pt x="1404" y="32"/>
              </a:lnTo>
              <a:lnTo>
                <a:pt x="1403" y="43"/>
              </a:lnTo>
              <a:lnTo>
                <a:pt x="1399" y="56"/>
              </a:lnTo>
              <a:lnTo>
                <a:pt x="1397" y="74"/>
              </a:lnTo>
              <a:lnTo>
                <a:pt x="1393" y="97"/>
              </a:lnTo>
              <a:lnTo>
                <a:pt x="1393" y="110"/>
              </a:lnTo>
              <a:lnTo>
                <a:pt x="1388" y="152"/>
              </a:lnTo>
              <a:lnTo>
                <a:pt x="1386" y="169"/>
              </a:lnTo>
              <a:lnTo>
                <a:pt x="1386" y="171"/>
              </a:lnTo>
              <a:lnTo>
                <a:pt x="1386" y="173"/>
              </a:lnTo>
              <a:lnTo>
                <a:pt x="1386" y="174"/>
              </a:lnTo>
              <a:lnTo>
                <a:pt x="1388" y="176"/>
              </a:lnTo>
              <a:lnTo>
                <a:pt x="1390" y="178"/>
              </a:lnTo>
              <a:lnTo>
                <a:pt x="1392" y="178"/>
              </a:lnTo>
              <a:lnTo>
                <a:pt x="1393" y="180"/>
              </a:lnTo>
              <a:lnTo>
                <a:pt x="1399" y="180"/>
              </a:lnTo>
              <a:lnTo>
                <a:pt x="1403" y="180"/>
              </a:lnTo>
              <a:lnTo>
                <a:pt x="1410" y="180"/>
              </a:lnTo>
              <a:lnTo>
                <a:pt x="1432" y="180"/>
              </a:lnTo>
              <a:lnTo>
                <a:pt x="1449" y="180"/>
              </a:lnTo>
              <a:lnTo>
                <a:pt x="1464" y="180"/>
              </a:lnTo>
              <a:lnTo>
                <a:pt x="1473" y="178"/>
              </a:lnTo>
              <a:lnTo>
                <a:pt x="1479" y="178"/>
              </a:lnTo>
              <a:lnTo>
                <a:pt x="1482" y="178"/>
              </a:lnTo>
              <a:lnTo>
                <a:pt x="1493" y="174"/>
              </a:lnTo>
              <a:lnTo>
                <a:pt x="1499" y="174"/>
              </a:lnTo>
              <a:lnTo>
                <a:pt x="1503" y="173"/>
              </a:lnTo>
              <a:lnTo>
                <a:pt x="1508" y="171"/>
              </a:lnTo>
              <a:lnTo>
                <a:pt x="1514" y="169"/>
              </a:lnTo>
              <a:lnTo>
                <a:pt x="1525" y="156"/>
              </a:lnTo>
              <a:lnTo>
                <a:pt x="1540" y="143"/>
              </a:lnTo>
              <a:lnTo>
                <a:pt x="1554" y="126"/>
              </a:lnTo>
              <a:lnTo>
                <a:pt x="1569" y="108"/>
              </a:lnTo>
              <a:lnTo>
                <a:pt x="1595" y="78"/>
              </a:lnTo>
              <a:lnTo>
                <a:pt x="1606" y="65"/>
              </a:lnTo>
              <a:lnTo>
                <a:pt x="1615" y="52"/>
              </a:lnTo>
              <a:lnTo>
                <a:pt x="1625" y="43"/>
              </a:lnTo>
              <a:lnTo>
                <a:pt x="1630" y="34"/>
              </a:lnTo>
              <a:lnTo>
                <a:pt x="1636" y="26"/>
              </a:lnTo>
              <a:lnTo>
                <a:pt x="1640" y="21"/>
              </a:lnTo>
              <a:lnTo>
                <a:pt x="1643" y="17"/>
              </a:lnTo>
              <a:lnTo>
                <a:pt x="1643" y="15"/>
              </a:lnTo>
              <a:lnTo>
                <a:pt x="1643" y="13"/>
              </a:lnTo>
              <a:lnTo>
                <a:pt x="1641" y="10"/>
              </a:lnTo>
              <a:lnTo>
                <a:pt x="1640" y="6"/>
              </a:lnTo>
              <a:lnTo>
                <a:pt x="1638" y="4"/>
              </a:lnTo>
              <a:lnTo>
                <a:pt x="1719" y="4"/>
              </a:lnTo>
              <a:lnTo>
                <a:pt x="1775" y="117"/>
              </a:lnTo>
              <a:lnTo>
                <a:pt x="1784" y="136"/>
              </a:lnTo>
              <a:lnTo>
                <a:pt x="1793" y="152"/>
              </a:lnTo>
              <a:lnTo>
                <a:pt x="1802" y="167"/>
              </a:lnTo>
              <a:lnTo>
                <a:pt x="1806" y="173"/>
              </a:lnTo>
              <a:lnTo>
                <a:pt x="1810" y="178"/>
              </a:lnTo>
              <a:lnTo>
                <a:pt x="1813" y="182"/>
              </a:lnTo>
              <a:lnTo>
                <a:pt x="1817" y="187"/>
              </a:lnTo>
              <a:lnTo>
                <a:pt x="1821" y="191"/>
              </a:lnTo>
              <a:lnTo>
                <a:pt x="1825" y="195"/>
              </a:lnTo>
              <a:lnTo>
                <a:pt x="1828" y="199"/>
              </a:lnTo>
              <a:lnTo>
                <a:pt x="1834" y="202"/>
              </a:lnTo>
              <a:lnTo>
                <a:pt x="1838" y="204"/>
              </a:lnTo>
              <a:lnTo>
                <a:pt x="1839" y="206"/>
              </a:lnTo>
              <a:lnTo>
                <a:pt x="1841" y="206"/>
              </a:lnTo>
              <a:close/>
              <a:moveTo>
                <a:pt x="1271" y="156"/>
              </a:moveTo>
              <a:lnTo>
                <a:pt x="1269" y="160"/>
              </a:lnTo>
              <a:lnTo>
                <a:pt x="1268" y="163"/>
              </a:lnTo>
              <a:lnTo>
                <a:pt x="1262" y="169"/>
              </a:lnTo>
              <a:lnTo>
                <a:pt x="1256" y="174"/>
              </a:lnTo>
              <a:lnTo>
                <a:pt x="1255" y="178"/>
              </a:lnTo>
              <a:lnTo>
                <a:pt x="1251" y="180"/>
              </a:lnTo>
              <a:lnTo>
                <a:pt x="1245" y="184"/>
              </a:lnTo>
              <a:lnTo>
                <a:pt x="1242" y="187"/>
              </a:lnTo>
              <a:lnTo>
                <a:pt x="1238" y="189"/>
              </a:lnTo>
              <a:lnTo>
                <a:pt x="1234" y="191"/>
              </a:lnTo>
              <a:lnTo>
                <a:pt x="1231" y="193"/>
              </a:lnTo>
              <a:lnTo>
                <a:pt x="1221" y="197"/>
              </a:lnTo>
              <a:lnTo>
                <a:pt x="1218" y="199"/>
              </a:lnTo>
              <a:lnTo>
                <a:pt x="1214" y="200"/>
              </a:lnTo>
              <a:lnTo>
                <a:pt x="1208" y="200"/>
              </a:lnTo>
              <a:lnTo>
                <a:pt x="1205" y="202"/>
              </a:lnTo>
              <a:lnTo>
                <a:pt x="1199" y="204"/>
              </a:lnTo>
              <a:lnTo>
                <a:pt x="1193" y="204"/>
              </a:lnTo>
              <a:lnTo>
                <a:pt x="1188" y="206"/>
              </a:lnTo>
              <a:lnTo>
                <a:pt x="1184" y="206"/>
              </a:lnTo>
              <a:lnTo>
                <a:pt x="1177" y="208"/>
              </a:lnTo>
              <a:lnTo>
                <a:pt x="1171" y="208"/>
              </a:lnTo>
              <a:lnTo>
                <a:pt x="1160" y="210"/>
              </a:lnTo>
              <a:lnTo>
                <a:pt x="1147" y="210"/>
              </a:lnTo>
              <a:lnTo>
                <a:pt x="1142" y="210"/>
              </a:lnTo>
              <a:lnTo>
                <a:pt x="1134" y="210"/>
              </a:lnTo>
              <a:lnTo>
                <a:pt x="1127" y="210"/>
              </a:lnTo>
              <a:lnTo>
                <a:pt x="1118" y="210"/>
              </a:lnTo>
              <a:lnTo>
                <a:pt x="1110" y="210"/>
              </a:lnTo>
              <a:lnTo>
                <a:pt x="1103" y="208"/>
              </a:lnTo>
              <a:lnTo>
                <a:pt x="1095" y="208"/>
              </a:lnTo>
              <a:lnTo>
                <a:pt x="1088" y="206"/>
              </a:lnTo>
              <a:lnTo>
                <a:pt x="1081" y="204"/>
              </a:lnTo>
              <a:lnTo>
                <a:pt x="1073" y="204"/>
              </a:lnTo>
              <a:lnTo>
                <a:pt x="1066" y="200"/>
              </a:lnTo>
              <a:lnTo>
                <a:pt x="1060" y="199"/>
              </a:lnTo>
              <a:lnTo>
                <a:pt x="1053" y="197"/>
              </a:lnTo>
              <a:lnTo>
                <a:pt x="1047" y="195"/>
              </a:lnTo>
              <a:lnTo>
                <a:pt x="1044" y="193"/>
              </a:lnTo>
              <a:lnTo>
                <a:pt x="1040" y="191"/>
              </a:lnTo>
              <a:lnTo>
                <a:pt x="1034" y="189"/>
              </a:lnTo>
              <a:lnTo>
                <a:pt x="1029" y="186"/>
              </a:lnTo>
              <a:lnTo>
                <a:pt x="1025" y="182"/>
              </a:lnTo>
              <a:lnTo>
                <a:pt x="1020" y="180"/>
              </a:lnTo>
              <a:lnTo>
                <a:pt x="1016" y="176"/>
              </a:lnTo>
              <a:lnTo>
                <a:pt x="1010" y="173"/>
              </a:lnTo>
              <a:lnTo>
                <a:pt x="1007" y="169"/>
              </a:lnTo>
              <a:lnTo>
                <a:pt x="1003" y="165"/>
              </a:lnTo>
              <a:lnTo>
                <a:pt x="1001" y="161"/>
              </a:lnTo>
              <a:lnTo>
                <a:pt x="997" y="158"/>
              </a:lnTo>
              <a:lnTo>
                <a:pt x="995" y="154"/>
              </a:lnTo>
              <a:lnTo>
                <a:pt x="992" y="150"/>
              </a:lnTo>
              <a:lnTo>
                <a:pt x="990" y="145"/>
              </a:lnTo>
              <a:lnTo>
                <a:pt x="988" y="141"/>
              </a:lnTo>
              <a:lnTo>
                <a:pt x="988" y="137"/>
              </a:lnTo>
              <a:lnTo>
                <a:pt x="986" y="132"/>
              </a:lnTo>
              <a:lnTo>
                <a:pt x="986" y="128"/>
              </a:lnTo>
              <a:lnTo>
                <a:pt x="984" y="123"/>
              </a:lnTo>
              <a:lnTo>
                <a:pt x="984" y="119"/>
              </a:lnTo>
              <a:lnTo>
                <a:pt x="984" y="112"/>
              </a:lnTo>
              <a:lnTo>
                <a:pt x="986" y="106"/>
              </a:lnTo>
              <a:lnTo>
                <a:pt x="986" y="100"/>
              </a:lnTo>
              <a:lnTo>
                <a:pt x="988" y="93"/>
              </a:lnTo>
              <a:lnTo>
                <a:pt x="988" y="91"/>
              </a:lnTo>
              <a:lnTo>
                <a:pt x="990" y="87"/>
              </a:lnTo>
              <a:lnTo>
                <a:pt x="992" y="82"/>
              </a:lnTo>
              <a:lnTo>
                <a:pt x="994" y="76"/>
              </a:lnTo>
              <a:lnTo>
                <a:pt x="997" y="73"/>
              </a:lnTo>
              <a:lnTo>
                <a:pt x="1001" y="67"/>
              </a:lnTo>
              <a:lnTo>
                <a:pt x="1005" y="62"/>
              </a:lnTo>
              <a:lnTo>
                <a:pt x="1008" y="56"/>
              </a:lnTo>
              <a:lnTo>
                <a:pt x="1012" y="52"/>
              </a:lnTo>
              <a:lnTo>
                <a:pt x="1018" y="47"/>
              </a:lnTo>
              <a:lnTo>
                <a:pt x="1023" y="43"/>
              </a:lnTo>
              <a:lnTo>
                <a:pt x="1029" y="37"/>
              </a:lnTo>
              <a:lnTo>
                <a:pt x="1034" y="34"/>
              </a:lnTo>
              <a:lnTo>
                <a:pt x="1040" y="30"/>
              </a:lnTo>
              <a:lnTo>
                <a:pt x="1047" y="26"/>
              </a:lnTo>
              <a:lnTo>
                <a:pt x="1055" y="23"/>
              </a:lnTo>
              <a:lnTo>
                <a:pt x="1062" y="19"/>
              </a:lnTo>
              <a:lnTo>
                <a:pt x="1071" y="17"/>
              </a:lnTo>
              <a:lnTo>
                <a:pt x="1073" y="15"/>
              </a:lnTo>
              <a:lnTo>
                <a:pt x="1079" y="13"/>
              </a:lnTo>
              <a:lnTo>
                <a:pt x="1088" y="12"/>
              </a:lnTo>
              <a:lnTo>
                <a:pt x="1095" y="8"/>
              </a:lnTo>
              <a:lnTo>
                <a:pt x="1105" y="6"/>
              </a:lnTo>
              <a:lnTo>
                <a:pt x="1114" y="4"/>
              </a:lnTo>
              <a:lnTo>
                <a:pt x="1119" y="4"/>
              </a:lnTo>
              <a:lnTo>
                <a:pt x="1123" y="2"/>
              </a:lnTo>
              <a:lnTo>
                <a:pt x="1134" y="2"/>
              </a:lnTo>
              <a:lnTo>
                <a:pt x="1145" y="0"/>
              </a:lnTo>
              <a:lnTo>
                <a:pt x="1155" y="0"/>
              </a:lnTo>
              <a:lnTo>
                <a:pt x="1166" y="0"/>
              </a:lnTo>
              <a:lnTo>
                <a:pt x="1179" y="0"/>
              </a:lnTo>
              <a:lnTo>
                <a:pt x="1188" y="0"/>
              </a:lnTo>
              <a:lnTo>
                <a:pt x="1201" y="0"/>
              </a:lnTo>
              <a:lnTo>
                <a:pt x="1212" y="0"/>
              </a:lnTo>
              <a:lnTo>
                <a:pt x="1225" y="2"/>
              </a:lnTo>
              <a:lnTo>
                <a:pt x="1238" y="2"/>
              </a:lnTo>
              <a:lnTo>
                <a:pt x="1251" y="2"/>
              </a:lnTo>
              <a:lnTo>
                <a:pt x="1260" y="4"/>
              </a:lnTo>
              <a:lnTo>
                <a:pt x="1268" y="4"/>
              </a:lnTo>
              <a:lnTo>
                <a:pt x="1258" y="56"/>
              </a:lnTo>
              <a:lnTo>
                <a:pt x="1255" y="52"/>
              </a:lnTo>
              <a:lnTo>
                <a:pt x="1251" y="49"/>
              </a:lnTo>
              <a:lnTo>
                <a:pt x="1247" y="47"/>
              </a:lnTo>
              <a:lnTo>
                <a:pt x="1245" y="45"/>
              </a:lnTo>
              <a:lnTo>
                <a:pt x="1242" y="43"/>
              </a:lnTo>
              <a:lnTo>
                <a:pt x="1238" y="41"/>
              </a:lnTo>
              <a:lnTo>
                <a:pt x="1236" y="39"/>
              </a:lnTo>
              <a:lnTo>
                <a:pt x="1232" y="37"/>
              </a:lnTo>
              <a:lnTo>
                <a:pt x="1227" y="36"/>
              </a:lnTo>
              <a:lnTo>
                <a:pt x="1221" y="32"/>
              </a:lnTo>
              <a:lnTo>
                <a:pt x="1216" y="30"/>
              </a:lnTo>
              <a:lnTo>
                <a:pt x="1210" y="30"/>
              </a:lnTo>
              <a:lnTo>
                <a:pt x="1205" y="28"/>
              </a:lnTo>
              <a:lnTo>
                <a:pt x="1197" y="26"/>
              </a:lnTo>
              <a:lnTo>
                <a:pt x="1192" y="26"/>
              </a:lnTo>
              <a:lnTo>
                <a:pt x="1184" y="26"/>
              </a:lnTo>
              <a:lnTo>
                <a:pt x="1179" y="24"/>
              </a:lnTo>
              <a:lnTo>
                <a:pt x="1171" y="24"/>
              </a:lnTo>
              <a:lnTo>
                <a:pt x="1164" y="24"/>
              </a:lnTo>
              <a:lnTo>
                <a:pt x="1158" y="26"/>
              </a:lnTo>
              <a:lnTo>
                <a:pt x="1151" y="26"/>
              </a:lnTo>
              <a:lnTo>
                <a:pt x="1145" y="26"/>
              </a:lnTo>
              <a:lnTo>
                <a:pt x="1140" y="28"/>
              </a:lnTo>
              <a:lnTo>
                <a:pt x="1132" y="28"/>
              </a:lnTo>
              <a:lnTo>
                <a:pt x="1131" y="30"/>
              </a:lnTo>
              <a:lnTo>
                <a:pt x="1129" y="30"/>
              </a:lnTo>
              <a:lnTo>
                <a:pt x="1123" y="32"/>
              </a:lnTo>
              <a:lnTo>
                <a:pt x="1118" y="34"/>
              </a:lnTo>
              <a:lnTo>
                <a:pt x="1112" y="36"/>
              </a:lnTo>
              <a:lnTo>
                <a:pt x="1107" y="37"/>
              </a:lnTo>
              <a:lnTo>
                <a:pt x="1103" y="41"/>
              </a:lnTo>
              <a:lnTo>
                <a:pt x="1099" y="43"/>
              </a:lnTo>
              <a:lnTo>
                <a:pt x="1094" y="47"/>
              </a:lnTo>
              <a:lnTo>
                <a:pt x="1090" y="50"/>
              </a:lnTo>
              <a:lnTo>
                <a:pt x="1086" y="54"/>
              </a:lnTo>
              <a:lnTo>
                <a:pt x="1082" y="56"/>
              </a:lnTo>
              <a:lnTo>
                <a:pt x="1081" y="60"/>
              </a:lnTo>
              <a:lnTo>
                <a:pt x="1077" y="63"/>
              </a:lnTo>
              <a:lnTo>
                <a:pt x="1075" y="65"/>
              </a:lnTo>
              <a:lnTo>
                <a:pt x="1073" y="69"/>
              </a:lnTo>
              <a:lnTo>
                <a:pt x="1071" y="73"/>
              </a:lnTo>
              <a:lnTo>
                <a:pt x="1068" y="76"/>
              </a:lnTo>
              <a:lnTo>
                <a:pt x="1068" y="80"/>
              </a:lnTo>
              <a:lnTo>
                <a:pt x="1064" y="87"/>
              </a:lnTo>
              <a:lnTo>
                <a:pt x="1062" y="91"/>
              </a:lnTo>
              <a:lnTo>
                <a:pt x="1062" y="95"/>
              </a:lnTo>
              <a:lnTo>
                <a:pt x="1062" y="99"/>
              </a:lnTo>
              <a:lnTo>
                <a:pt x="1060" y="104"/>
              </a:lnTo>
              <a:lnTo>
                <a:pt x="1060" y="108"/>
              </a:lnTo>
              <a:lnTo>
                <a:pt x="1060" y="112"/>
              </a:lnTo>
              <a:lnTo>
                <a:pt x="1060" y="115"/>
              </a:lnTo>
              <a:lnTo>
                <a:pt x="1060" y="119"/>
              </a:lnTo>
              <a:lnTo>
                <a:pt x="1062" y="123"/>
              </a:lnTo>
              <a:lnTo>
                <a:pt x="1062" y="126"/>
              </a:lnTo>
              <a:lnTo>
                <a:pt x="1064" y="130"/>
              </a:lnTo>
              <a:lnTo>
                <a:pt x="1064" y="134"/>
              </a:lnTo>
              <a:lnTo>
                <a:pt x="1066" y="137"/>
              </a:lnTo>
              <a:lnTo>
                <a:pt x="1068" y="139"/>
              </a:lnTo>
              <a:lnTo>
                <a:pt x="1069" y="143"/>
              </a:lnTo>
              <a:lnTo>
                <a:pt x="1071" y="147"/>
              </a:lnTo>
              <a:lnTo>
                <a:pt x="1073" y="149"/>
              </a:lnTo>
              <a:lnTo>
                <a:pt x="1077" y="152"/>
              </a:lnTo>
              <a:lnTo>
                <a:pt x="1081" y="154"/>
              </a:lnTo>
              <a:lnTo>
                <a:pt x="1082" y="156"/>
              </a:lnTo>
              <a:lnTo>
                <a:pt x="1086" y="160"/>
              </a:lnTo>
              <a:lnTo>
                <a:pt x="1090" y="161"/>
              </a:lnTo>
              <a:lnTo>
                <a:pt x="1094" y="163"/>
              </a:lnTo>
              <a:lnTo>
                <a:pt x="1097" y="165"/>
              </a:lnTo>
              <a:lnTo>
                <a:pt x="1101" y="167"/>
              </a:lnTo>
              <a:lnTo>
                <a:pt x="1105" y="169"/>
              </a:lnTo>
              <a:lnTo>
                <a:pt x="1114" y="173"/>
              </a:lnTo>
              <a:lnTo>
                <a:pt x="1118" y="173"/>
              </a:lnTo>
              <a:lnTo>
                <a:pt x="1123" y="174"/>
              </a:lnTo>
              <a:lnTo>
                <a:pt x="1127" y="176"/>
              </a:lnTo>
              <a:lnTo>
                <a:pt x="1132" y="176"/>
              </a:lnTo>
              <a:lnTo>
                <a:pt x="1136" y="178"/>
              </a:lnTo>
              <a:lnTo>
                <a:pt x="1142" y="178"/>
              </a:lnTo>
              <a:lnTo>
                <a:pt x="1147" y="178"/>
              </a:lnTo>
              <a:lnTo>
                <a:pt x="1153" y="178"/>
              </a:lnTo>
              <a:lnTo>
                <a:pt x="1158" y="180"/>
              </a:lnTo>
              <a:lnTo>
                <a:pt x="1164" y="180"/>
              </a:lnTo>
              <a:lnTo>
                <a:pt x="1169" y="180"/>
              </a:lnTo>
              <a:lnTo>
                <a:pt x="1177" y="178"/>
              </a:lnTo>
              <a:lnTo>
                <a:pt x="1182" y="178"/>
              </a:lnTo>
              <a:lnTo>
                <a:pt x="1188" y="178"/>
              </a:lnTo>
              <a:lnTo>
                <a:pt x="1195" y="176"/>
              </a:lnTo>
              <a:lnTo>
                <a:pt x="1201" y="176"/>
              </a:lnTo>
              <a:lnTo>
                <a:pt x="1214" y="173"/>
              </a:lnTo>
              <a:lnTo>
                <a:pt x="1229" y="171"/>
              </a:lnTo>
              <a:lnTo>
                <a:pt x="1236" y="169"/>
              </a:lnTo>
              <a:lnTo>
                <a:pt x="1243" y="167"/>
              </a:lnTo>
              <a:lnTo>
                <a:pt x="1249" y="163"/>
              </a:lnTo>
              <a:lnTo>
                <a:pt x="1256" y="161"/>
              </a:lnTo>
              <a:lnTo>
                <a:pt x="1271" y="156"/>
              </a:lnTo>
              <a:close/>
              <a:moveTo>
                <a:pt x="1007" y="213"/>
              </a:moveTo>
              <a:lnTo>
                <a:pt x="990" y="213"/>
              </a:lnTo>
              <a:lnTo>
                <a:pt x="973" y="215"/>
              </a:lnTo>
              <a:lnTo>
                <a:pt x="957" y="215"/>
              </a:lnTo>
              <a:lnTo>
                <a:pt x="938" y="215"/>
              </a:lnTo>
              <a:lnTo>
                <a:pt x="929" y="215"/>
              </a:lnTo>
              <a:lnTo>
                <a:pt x="921" y="215"/>
              </a:lnTo>
              <a:lnTo>
                <a:pt x="916" y="213"/>
              </a:lnTo>
              <a:lnTo>
                <a:pt x="912" y="213"/>
              </a:lnTo>
              <a:lnTo>
                <a:pt x="910" y="213"/>
              </a:lnTo>
              <a:lnTo>
                <a:pt x="908" y="211"/>
              </a:lnTo>
              <a:lnTo>
                <a:pt x="907" y="211"/>
              </a:lnTo>
              <a:lnTo>
                <a:pt x="903" y="210"/>
              </a:lnTo>
              <a:lnTo>
                <a:pt x="901" y="210"/>
              </a:lnTo>
              <a:lnTo>
                <a:pt x="899" y="208"/>
              </a:lnTo>
              <a:lnTo>
                <a:pt x="896" y="206"/>
              </a:lnTo>
              <a:lnTo>
                <a:pt x="792" y="126"/>
              </a:lnTo>
              <a:lnTo>
                <a:pt x="788" y="124"/>
              </a:lnTo>
              <a:lnTo>
                <a:pt x="784" y="123"/>
              </a:lnTo>
              <a:lnTo>
                <a:pt x="781" y="121"/>
              </a:lnTo>
              <a:lnTo>
                <a:pt x="777" y="119"/>
              </a:lnTo>
              <a:lnTo>
                <a:pt x="775" y="117"/>
              </a:lnTo>
              <a:lnTo>
                <a:pt x="772" y="117"/>
              </a:lnTo>
              <a:lnTo>
                <a:pt x="768" y="117"/>
              </a:lnTo>
              <a:lnTo>
                <a:pt x="766" y="115"/>
              </a:lnTo>
              <a:lnTo>
                <a:pt x="762" y="115"/>
              </a:lnTo>
              <a:lnTo>
                <a:pt x="760" y="132"/>
              </a:lnTo>
              <a:lnTo>
                <a:pt x="759" y="147"/>
              </a:lnTo>
              <a:lnTo>
                <a:pt x="759" y="154"/>
              </a:lnTo>
              <a:lnTo>
                <a:pt x="759" y="161"/>
              </a:lnTo>
              <a:lnTo>
                <a:pt x="757" y="173"/>
              </a:lnTo>
              <a:lnTo>
                <a:pt x="757" y="180"/>
              </a:lnTo>
              <a:lnTo>
                <a:pt x="759" y="186"/>
              </a:lnTo>
              <a:lnTo>
                <a:pt x="759" y="189"/>
              </a:lnTo>
              <a:lnTo>
                <a:pt x="759" y="195"/>
              </a:lnTo>
              <a:lnTo>
                <a:pt x="760" y="197"/>
              </a:lnTo>
              <a:lnTo>
                <a:pt x="760" y="200"/>
              </a:lnTo>
              <a:lnTo>
                <a:pt x="762" y="202"/>
              </a:lnTo>
              <a:lnTo>
                <a:pt x="764" y="204"/>
              </a:lnTo>
              <a:lnTo>
                <a:pt x="766" y="206"/>
              </a:lnTo>
              <a:lnTo>
                <a:pt x="768" y="206"/>
              </a:lnTo>
              <a:lnTo>
                <a:pt x="666" y="206"/>
              </a:lnTo>
              <a:lnTo>
                <a:pt x="668" y="206"/>
              </a:lnTo>
              <a:lnTo>
                <a:pt x="670" y="206"/>
              </a:lnTo>
              <a:lnTo>
                <a:pt x="670" y="204"/>
              </a:lnTo>
              <a:lnTo>
                <a:pt x="672" y="202"/>
              </a:lnTo>
              <a:lnTo>
                <a:pt x="673" y="200"/>
              </a:lnTo>
              <a:lnTo>
                <a:pt x="677" y="197"/>
              </a:lnTo>
              <a:lnTo>
                <a:pt x="679" y="193"/>
              </a:lnTo>
              <a:lnTo>
                <a:pt x="681" y="189"/>
              </a:lnTo>
              <a:lnTo>
                <a:pt x="681" y="186"/>
              </a:lnTo>
              <a:lnTo>
                <a:pt x="683" y="180"/>
              </a:lnTo>
              <a:lnTo>
                <a:pt x="686" y="169"/>
              </a:lnTo>
              <a:lnTo>
                <a:pt x="688" y="154"/>
              </a:lnTo>
              <a:lnTo>
                <a:pt x="692" y="136"/>
              </a:lnTo>
              <a:lnTo>
                <a:pt x="696" y="113"/>
              </a:lnTo>
              <a:lnTo>
                <a:pt x="696" y="100"/>
              </a:lnTo>
              <a:lnTo>
                <a:pt x="699" y="76"/>
              </a:lnTo>
              <a:lnTo>
                <a:pt x="701" y="56"/>
              </a:lnTo>
              <a:lnTo>
                <a:pt x="703" y="41"/>
              </a:lnTo>
              <a:lnTo>
                <a:pt x="703" y="36"/>
              </a:lnTo>
              <a:lnTo>
                <a:pt x="703" y="30"/>
              </a:lnTo>
              <a:lnTo>
                <a:pt x="703" y="24"/>
              </a:lnTo>
              <a:lnTo>
                <a:pt x="701" y="21"/>
              </a:lnTo>
              <a:lnTo>
                <a:pt x="701" y="17"/>
              </a:lnTo>
              <a:lnTo>
                <a:pt x="699" y="13"/>
              </a:lnTo>
              <a:lnTo>
                <a:pt x="698" y="10"/>
              </a:lnTo>
              <a:lnTo>
                <a:pt x="696" y="8"/>
              </a:lnTo>
              <a:lnTo>
                <a:pt x="694" y="6"/>
              </a:lnTo>
              <a:lnTo>
                <a:pt x="692" y="4"/>
              </a:lnTo>
              <a:lnTo>
                <a:pt x="829" y="4"/>
              </a:lnTo>
              <a:lnTo>
                <a:pt x="840" y="4"/>
              </a:lnTo>
              <a:lnTo>
                <a:pt x="847" y="4"/>
              </a:lnTo>
              <a:lnTo>
                <a:pt x="853" y="4"/>
              </a:lnTo>
              <a:lnTo>
                <a:pt x="864" y="6"/>
              </a:lnTo>
              <a:lnTo>
                <a:pt x="870" y="6"/>
              </a:lnTo>
              <a:lnTo>
                <a:pt x="873" y="6"/>
              </a:lnTo>
              <a:lnTo>
                <a:pt x="884" y="8"/>
              </a:lnTo>
              <a:lnTo>
                <a:pt x="892" y="10"/>
              </a:lnTo>
              <a:lnTo>
                <a:pt x="896" y="12"/>
              </a:lnTo>
              <a:lnTo>
                <a:pt x="901" y="12"/>
              </a:lnTo>
              <a:lnTo>
                <a:pt x="907" y="15"/>
              </a:lnTo>
              <a:lnTo>
                <a:pt x="910" y="17"/>
              </a:lnTo>
              <a:lnTo>
                <a:pt x="914" y="17"/>
              </a:lnTo>
              <a:lnTo>
                <a:pt x="916" y="19"/>
              </a:lnTo>
              <a:lnTo>
                <a:pt x="918" y="21"/>
              </a:lnTo>
              <a:lnTo>
                <a:pt x="921" y="23"/>
              </a:lnTo>
              <a:lnTo>
                <a:pt x="923" y="24"/>
              </a:lnTo>
              <a:lnTo>
                <a:pt x="927" y="28"/>
              </a:lnTo>
              <a:lnTo>
                <a:pt x="929" y="30"/>
              </a:lnTo>
              <a:lnTo>
                <a:pt x="929" y="32"/>
              </a:lnTo>
              <a:lnTo>
                <a:pt x="931" y="36"/>
              </a:lnTo>
              <a:lnTo>
                <a:pt x="933" y="37"/>
              </a:lnTo>
              <a:lnTo>
                <a:pt x="933" y="39"/>
              </a:lnTo>
              <a:lnTo>
                <a:pt x="933" y="41"/>
              </a:lnTo>
              <a:lnTo>
                <a:pt x="933" y="43"/>
              </a:lnTo>
              <a:lnTo>
                <a:pt x="933" y="45"/>
              </a:lnTo>
              <a:lnTo>
                <a:pt x="934" y="47"/>
              </a:lnTo>
              <a:lnTo>
                <a:pt x="933" y="52"/>
              </a:lnTo>
              <a:lnTo>
                <a:pt x="933" y="58"/>
              </a:lnTo>
              <a:lnTo>
                <a:pt x="931" y="63"/>
              </a:lnTo>
              <a:lnTo>
                <a:pt x="929" y="67"/>
              </a:lnTo>
              <a:lnTo>
                <a:pt x="927" y="69"/>
              </a:lnTo>
              <a:lnTo>
                <a:pt x="925" y="73"/>
              </a:lnTo>
              <a:lnTo>
                <a:pt x="923" y="74"/>
              </a:lnTo>
              <a:lnTo>
                <a:pt x="921" y="76"/>
              </a:lnTo>
              <a:lnTo>
                <a:pt x="918" y="78"/>
              </a:lnTo>
              <a:lnTo>
                <a:pt x="916" y="80"/>
              </a:lnTo>
              <a:lnTo>
                <a:pt x="914" y="82"/>
              </a:lnTo>
              <a:lnTo>
                <a:pt x="910" y="84"/>
              </a:lnTo>
              <a:lnTo>
                <a:pt x="907" y="87"/>
              </a:lnTo>
              <a:lnTo>
                <a:pt x="899" y="91"/>
              </a:lnTo>
              <a:lnTo>
                <a:pt x="892" y="93"/>
              </a:lnTo>
              <a:lnTo>
                <a:pt x="884" y="97"/>
              </a:lnTo>
              <a:lnTo>
                <a:pt x="875" y="100"/>
              </a:lnTo>
              <a:lnTo>
                <a:pt x="866" y="102"/>
              </a:lnTo>
              <a:lnTo>
                <a:pt x="860" y="102"/>
              </a:lnTo>
              <a:lnTo>
                <a:pt x="855" y="104"/>
              </a:lnTo>
              <a:lnTo>
                <a:pt x="846" y="106"/>
              </a:lnTo>
              <a:lnTo>
                <a:pt x="847" y="108"/>
              </a:lnTo>
              <a:lnTo>
                <a:pt x="853" y="112"/>
              </a:lnTo>
              <a:lnTo>
                <a:pt x="859" y="113"/>
              </a:lnTo>
              <a:lnTo>
                <a:pt x="862" y="119"/>
              </a:lnTo>
              <a:lnTo>
                <a:pt x="938" y="173"/>
              </a:lnTo>
              <a:lnTo>
                <a:pt x="955" y="184"/>
              </a:lnTo>
              <a:lnTo>
                <a:pt x="966" y="193"/>
              </a:lnTo>
              <a:lnTo>
                <a:pt x="977" y="199"/>
              </a:lnTo>
              <a:lnTo>
                <a:pt x="984" y="204"/>
              </a:lnTo>
              <a:lnTo>
                <a:pt x="988" y="206"/>
              </a:lnTo>
              <a:lnTo>
                <a:pt x="992" y="208"/>
              </a:lnTo>
              <a:lnTo>
                <a:pt x="994" y="210"/>
              </a:lnTo>
              <a:lnTo>
                <a:pt x="999" y="211"/>
              </a:lnTo>
              <a:lnTo>
                <a:pt x="1007" y="213"/>
              </a:lnTo>
              <a:close/>
              <a:moveTo>
                <a:pt x="646" y="206"/>
              </a:moveTo>
              <a:lnTo>
                <a:pt x="631" y="208"/>
              </a:lnTo>
              <a:lnTo>
                <a:pt x="618" y="208"/>
              </a:lnTo>
              <a:lnTo>
                <a:pt x="603" y="208"/>
              </a:lnTo>
              <a:lnTo>
                <a:pt x="588" y="208"/>
              </a:lnTo>
              <a:lnTo>
                <a:pt x="583" y="208"/>
              </a:lnTo>
              <a:lnTo>
                <a:pt x="579" y="208"/>
              </a:lnTo>
              <a:lnTo>
                <a:pt x="574" y="208"/>
              </a:lnTo>
              <a:lnTo>
                <a:pt x="570" y="206"/>
              </a:lnTo>
              <a:lnTo>
                <a:pt x="564" y="206"/>
              </a:lnTo>
              <a:lnTo>
                <a:pt x="562" y="204"/>
              </a:lnTo>
              <a:lnTo>
                <a:pt x="561" y="204"/>
              </a:lnTo>
              <a:lnTo>
                <a:pt x="559" y="202"/>
              </a:lnTo>
              <a:lnTo>
                <a:pt x="557" y="202"/>
              </a:lnTo>
              <a:lnTo>
                <a:pt x="555" y="199"/>
              </a:lnTo>
              <a:lnTo>
                <a:pt x="553" y="197"/>
              </a:lnTo>
              <a:lnTo>
                <a:pt x="549" y="193"/>
              </a:lnTo>
              <a:lnTo>
                <a:pt x="546" y="187"/>
              </a:lnTo>
              <a:lnTo>
                <a:pt x="542" y="182"/>
              </a:lnTo>
              <a:lnTo>
                <a:pt x="538" y="174"/>
              </a:lnTo>
              <a:lnTo>
                <a:pt x="531" y="160"/>
              </a:lnTo>
              <a:lnTo>
                <a:pt x="522" y="143"/>
              </a:lnTo>
              <a:lnTo>
                <a:pt x="514" y="143"/>
              </a:lnTo>
              <a:lnTo>
                <a:pt x="507" y="145"/>
              </a:lnTo>
              <a:lnTo>
                <a:pt x="498" y="145"/>
              </a:lnTo>
              <a:lnTo>
                <a:pt x="488" y="147"/>
              </a:lnTo>
              <a:lnTo>
                <a:pt x="477" y="147"/>
              </a:lnTo>
              <a:lnTo>
                <a:pt x="464" y="147"/>
              </a:lnTo>
              <a:lnTo>
                <a:pt x="457" y="149"/>
              </a:lnTo>
              <a:lnTo>
                <a:pt x="450" y="149"/>
              </a:lnTo>
              <a:lnTo>
                <a:pt x="435" y="149"/>
              </a:lnTo>
              <a:lnTo>
                <a:pt x="390" y="149"/>
              </a:lnTo>
              <a:lnTo>
                <a:pt x="383" y="156"/>
              </a:lnTo>
              <a:lnTo>
                <a:pt x="368" y="176"/>
              </a:lnTo>
              <a:lnTo>
                <a:pt x="363" y="182"/>
              </a:lnTo>
              <a:lnTo>
                <a:pt x="361" y="186"/>
              </a:lnTo>
              <a:lnTo>
                <a:pt x="361" y="187"/>
              </a:lnTo>
              <a:lnTo>
                <a:pt x="359" y="191"/>
              </a:lnTo>
              <a:lnTo>
                <a:pt x="359" y="193"/>
              </a:lnTo>
              <a:lnTo>
                <a:pt x="357" y="195"/>
              </a:lnTo>
              <a:lnTo>
                <a:pt x="357" y="197"/>
              </a:lnTo>
              <a:lnTo>
                <a:pt x="357" y="199"/>
              </a:lnTo>
              <a:lnTo>
                <a:pt x="359" y="200"/>
              </a:lnTo>
              <a:lnTo>
                <a:pt x="361" y="206"/>
              </a:lnTo>
              <a:lnTo>
                <a:pt x="272" y="206"/>
              </a:lnTo>
              <a:lnTo>
                <a:pt x="276" y="204"/>
              </a:lnTo>
              <a:lnTo>
                <a:pt x="281" y="200"/>
              </a:lnTo>
              <a:lnTo>
                <a:pt x="285" y="197"/>
              </a:lnTo>
              <a:lnTo>
                <a:pt x="290" y="193"/>
              </a:lnTo>
              <a:lnTo>
                <a:pt x="296" y="189"/>
              </a:lnTo>
              <a:lnTo>
                <a:pt x="301" y="184"/>
              </a:lnTo>
              <a:lnTo>
                <a:pt x="313" y="173"/>
              </a:lnTo>
              <a:lnTo>
                <a:pt x="320" y="165"/>
              </a:lnTo>
              <a:lnTo>
                <a:pt x="327" y="160"/>
              </a:lnTo>
              <a:lnTo>
                <a:pt x="342" y="145"/>
              </a:lnTo>
              <a:lnTo>
                <a:pt x="357" y="126"/>
              </a:lnTo>
              <a:lnTo>
                <a:pt x="374" y="108"/>
              </a:lnTo>
              <a:lnTo>
                <a:pt x="400" y="78"/>
              </a:lnTo>
              <a:lnTo>
                <a:pt x="411" y="65"/>
              </a:lnTo>
              <a:lnTo>
                <a:pt x="420" y="52"/>
              </a:lnTo>
              <a:lnTo>
                <a:pt x="429" y="43"/>
              </a:lnTo>
              <a:lnTo>
                <a:pt x="435" y="34"/>
              </a:lnTo>
              <a:lnTo>
                <a:pt x="440" y="26"/>
              </a:lnTo>
              <a:lnTo>
                <a:pt x="444" y="21"/>
              </a:lnTo>
              <a:lnTo>
                <a:pt x="446" y="17"/>
              </a:lnTo>
              <a:lnTo>
                <a:pt x="448" y="17"/>
              </a:lnTo>
              <a:lnTo>
                <a:pt x="448" y="15"/>
              </a:lnTo>
              <a:lnTo>
                <a:pt x="448" y="13"/>
              </a:lnTo>
              <a:lnTo>
                <a:pt x="446" y="10"/>
              </a:lnTo>
              <a:lnTo>
                <a:pt x="444" y="6"/>
              </a:lnTo>
              <a:lnTo>
                <a:pt x="442" y="4"/>
              </a:lnTo>
              <a:lnTo>
                <a:pt x="524" y="4"/>
              </a:lnTo>
              <a:lnTo>
                <a:pt x="579" y="117"/>
              </a:lnTo>
              <a:lnTo>
                <a:pt x="588" y="136"/>
              </a:lnTo>
              <a:lnTo>
                <a:pt x="598" y="152"/>
              </a:lnTo>
              <a:lnTo>
                <a:pt x="607" y="167"/>
              </a:lnTo>
              <a:lnTo>
                <a:pt x="611" y="173"/>
              </a:lnTo>
              <a:lnTo>
                <a:pt x="614" y="178"/>
              </a:lnTo>
              <a:lnTo>
                <a:pt x="618" y="182"/>
              </a:lnTo>
              <a:lnTo>
                <a:pt x="622" y="187"/>
              </a:lnTo>
              <a:lnTo>
                <a:pt x="625" y="191"/>
              </a:lnTo>
              <a:lnTo>
                <a:pt x="629" y="195"/>
              </a:lnTo>
              <a:lnTo>
                <a:pt x="633" y="199"/>
              </a:lnTo>
              <a:lnTo>
                <a:pt x="638" y="202"/>
              </a:lnTo>
              <a:lnTo>
                <a:pt x="642" y="204"/>
              </a:lnTo>
              <a:lnTo>
                <a:pt x="644" y="206"/>
              </a:lnTo>
              <a:lnTo>
                <a:pt x="646" y="206"/>
              </a:lnTo>
              <a:close/>
              <a:moveTo>
                <a:pt x="287" y="143"/>
              </a:moveTo>
              <a:lnTo>
                <a:pt x="287" y="147"/>
              </a:lnTo>
              <a:lnTo>
                <a:pt x="287" y="150"/>
              </a:lnTo>
              <a:lnTo>
                <a:pt x="285" y="152"/>
              </a:lnTo>
              <a:lnTo>
                <a:pt x="285" y="156"/>
              </a:lnTo>
              <a:lnTo>
                <a:pt x="283" y="160"/>
              </a:lnTo>
              <a:lnTo>
                <a:pt x="281" y="161"/>
              </a:lnTo>
              <a:lnTo>
                <a:pt x="279" y="165"/>
              </a:lnTo>
              <a:lnTo>
                <a:pt x="277" y="167"/>
              </a:lnTo>
              <a:lnTo>
                <a:pt x="274" y="171"/>
              </a:lnTo>
              <a:lnTo>
                <a:pt x="270" y="173"/>
              </a:lnTo>
              <a:lnTo>
                <a:pt x="266" y="176"/>
              </a:lnTo>
              <a:lnTo>
                <a:pt x="263" y="178"/>
              </a:lnTo>
              <a:lnTo>
                <a:pt x="259" y="182"/>
              </a:lnTo>
              <a:lnTo>
                <a:pt x="255" y="184"/>
              </a:lnTo>
              <a:lnTo>
                <a:pt x="250" y="186"/>
              </a:lnTo>
              <a:lnTo>
                <a:pt x="244" y="187"/>
              </a:lnTo>
              <a:lnTo>
                <a:pt x="239" y="189"/>
              </a:lnTo>
              <a:lnTo>
                <a:pt x="233" y="193"/>
              </a:lnTo>
              <a:lnTo>
                <a:pt x="227" y="195"/>
              </a:lnTo>
              <a:lnTo>
                <a:pt x="222" y="197"/>
              </a:lnTo>
              <a:lnTo>
                <a:pt x="214" y="197"/>
              </a:lnTo>
              <a:lnTo>
                <a:pt x="207" y="199"/>
              </a:lnTo>
              <a:lnTo>
                <a:pt x="200" y="200"/>
              </a:lnTo>
              <a:lnTo>
                <a:pt x="194" y="202"/>
              </a:lnTo>
              <a:lnTo>
                <a:pt x="187" y="202"/>
              </a:lnTo>
              <a:lnTo>
                <a:pt x="177" y="204"/>
              </a:lnTo>
              <a:lnTo>
                <a:pt x="170" y="204"/>
              </a:lnTo>
              <a:lnTo>
                <a:pt x="163" y="204"/>
              </a:lnTo>
              <a:lnTo>
                <a:pt x="155" y="206"/>
              </a:lnTo>
              <a:lnTo>
                <a:pt x="146" y="206"/>
              </a:lnTo>
              <a:lnTo>
                <a:pt x="137" y="206"/>
              </a:lnTo>
              <a:lnTo>
                <a:pt x="127" y="206"/>
              </a:lnTo>
              <a:lnTo>
                <a:pt x="0" y="206"/>
              </a:lnTo>
              <a:lnTo>
                <a:pt x="2" y="204"/>
              </a:lnTo>
              <a:lnTo>
                <a:pt x="5" y="202"/>
              </a:lnTo>
              <a:lnTo>
                <a:pt x="5" y="200"/>
              </a:lnTo>
              <a:lnTo>
                <a:pt x="7" y="199"/>
              </a:lnTo>
              <a:lnTo>
                <a:pt x="9" y="197"/>
              </a:lnTo>
              <a:lnTo>
                <a:pt x="11" y="193"/>
              </a:lnTo>
              <a:lnTo>
                <a:pt x="13" y="187"/>
              </a:lnTo>
              <a:lnTo>
                <a:pt x="15" y="182"/>
              </a:lnTo>
              <a:lnTo>
                <a:pt x="16" y="176"/>
              </a:lnTo>
              <a:lnTo>
                <a:pt x="18" y="167"/>
              </a:lnTo>
              <a:lnTo>
                <a:pt x="22" y="154"/>
              </a:lnTo>
              <a:lnTo>
                <a:pt x="24" y="136"/>
              </a:lnTo>
              <a:lnTo>
                <a:pt x="28" y="113"/>
              </a:lnTo>
              <a:lnTo>
                <a:pt x="29" y="100"/>
              </a:lnTo>
              <a:lnTo>
                <a:pt x="31" y="76"/>
              </a:lnTo>
              <a:lnTo>
                <a:pt x="33" y="56"/>
              </a:lnTo>
              <a:lnTo>
                <a:pt x="35" y="41"/>
              </a:lnTo>
              <a:lnTo>
                <a:pt x="35" y="36"/>
              </a:lnTo>
              <a:lnTo>
                <a:pt x="35" y="30"/>
              </a:lnTo>
              <a:lnTo>
                <a:pt x="35" y="24"/>
              </a:lnTo>
              <a:lnTo>
                <a:pt x="33" y="21"/>
              </a:lnTo>
              <a:lnTo>
                <a:pt x="33" y="17"/>
              </a:lnTo>
              <a:lnTo>
                <a:pt x="33" y="13"/>
              </a:lnTo>
              <a:lnTo>
                <a:pt x="29" y="10"/>
              </a:lnTo>
              <a:lnTo>
                <a:pt x="29" y="8"/>
              </a:lnTo>
              <a:lnTo>
                <a:pt x="28" y="6"/>
              </a:lnTo>
              <a:lnTo>
                <a:pt x="24" y="4"/>
              </a:lnTo>
              <a:lnTo>
                <a:pt x="168" y="4"/>
              </a:lnTo>
              <a:lnTo>
                <a:pt x="177" y="4"/>
              </a:lnTo>
              <a:lnTo>
                <a:pt x="189" y="4"/>
              </a:lnTo>
              <a:lnTo>
                <a:pt x="198" y="4"/>
              </a:lnTo>
              <a:lnTo>
                <a:pt x="205" y="6"/>
              </a:lnTo>
              <a:lnTo>
                <a:pt x="213" y="6"/>
              </a:lnTo>
              <a:lnTo>
                <a:pt x="216" y="6"/>
              </a:lnTo>
              <a:lnTo>
                <a:pt x="220" y="6"/>
              </a:lnTo>
              <a:lnTo>
                <a:pt x="227" y="8"/>
              </a:lnTo>
              <a:lnTo>
                <a:pt x="233" y="10"/>
              </a:lnTo>
              <a:lnTo>
                <a:pt x="239" y="10"/>
              </a:lnTo>
              <a:lnTo>
                <a:pt x="242" y="12"/>
              </a:lnTo>
              <a:lnTo>
                <a:pt x="246" y="13"/>
              </a:lnTo>
              <a:lnTo>
                <a:pt x="250" y="15"/>
              </a:lnTo>
              <a:lnTo>
                <a:pt x="253" y="17"/>
              </a:lnTo>
              <a:lnTo>
                <a:pt x="255" y="19"/>
              </a:lnTo>
              <a:lnTo>
                <a:pt x="259" y="21"/>
              </a:lnTo>
              <a:lnTo>
                <a:pt x="261" y="23"/>
              </a:lnTo>
              <a:lnTo>
                <a:pt x="264" y="24"/>
              </a:lnTo>
              <a:lnTo>
                <a:pt x="266" y="28"/>
              </a:lnTo>
              <a:lnTo>
                <a:pt x="268" y="30"/>
              </a:lnTo>
              <a:lnTo>
                <a:pt x="270" y="32"/>
              </a:lnTo>
              <a:lnTo>
                <a:pt x="270" y="36"/>
              </a:lnTo>
              <a:lnTo>
                <a:pt x="272" y="37"/>
              </a:lnTo>
              <a:lnTo>
                <a:pt x="272" y="41"/>
              </a:lnTo>
              <a:lnTo>
                <a:pt x="272" y="45"/>
              </a:lnTo>
              <a:lnTo>
                <a:pt x="272" y="49"/>
              </a:lnTo>
              <a:lnTo>
                <a:pt x="270" y="52"/>
              </a:lnTo>
              <a:lnTo>
                <a:pt x="268" y="56"/>
              </a:lnTo>
              <a:lnTo>
                <a:pt x="268" y="58"/>
              </a:lnTo>
              <a:lnTo>
                <a:pt x="266" y="60"/>
              </a:lnTo>
              <a:lnTo>
                <a:pt x="264" y="62"/>
              </a:lnTo>
              <a:lnTo>
                <a:pt x="261" y="65"/>
              </a:lnTo>
              <a:lnTo>
                <a:pt x="259" y="67"/>
              </a:lnTo>
              <a:lnTo>
                <a:pt x="255" y="69"/>
              </a:lnTo>
              <a:lnTo>
                <a:pt x="253" y="71"/>
              </a:lnTo>
              <a:lnTo>
                <a:pt x="250" y="73"/>
              </a:lnTo>
              <a:lnTo>
                <a:pt x="244" y="76"/>
              </a:lnTo>
              <a:lnTo>
                <a:pt x="239" y="78"/>
              </a:lnTo>
              <a:lnTo>
                <a:pt x="233" y="82"/>
              </a:lnTo>
              <a:lnTo>
                <a:pt x="226" y="84"/>
              </a:lnTo>
              <a:lnTo>
                <a:pt x="218" y="86"/>
              </a:lnTo>
              <a:lnTo>
                <a:pt x="211" y="87"/>
              </a:lnTo>
              <a:lnTo>
                <a:pt x="207" y="89"/>
              </a:lnTo>
              <a:lnTo>
                <a:pt x="203" y="89"/>
              </a:lnTo>
              <a:lnTo>
                <a:pt x="194" y="91"/>
              </a:lnTo>
              <a:lnTo>
                <a:pt x="187" y="93"/>
              </a:lnTo>
              <a:lnTo>
                <a:pt x="198" y="93"/>
              </a:lnTo>
              <a:lnTo>
                <a:pt x="209" y="95"/>
              </a:lnTo>
              <a:lnTo>
                <a:pt x="218" y="95"/>
              </a:lnTo>
              <a:lnTo>
                <a:pt x="227" y="97"/>
              </a:lnTo>
              <a:lnTo>
                <a:pt x="231" y="99"/>
              </a:lnTo>
              <a:lnTo>
                <a:pt x="237" y="99"/>
              </a:lnTo>
              <a:lnTo>
                <a:pt x="244" y="102"/>
              </a:lnTo>
              <a:lnTo>
                <a:pt x="248" y="102"/>
              </a:lnTo>
              <a:lnTo>
                <a:pt x="251" y="104"/>
              </a:lnTo>
              <a:lnTo>
                <a:pt x="255" y="106"/>
              </a:lnTo>
              <a:lnTo>
                <a:pt x="257" y="106"/>
              </a:lnTo>
              <a:lnTo>
                <a:pt x="261" y="108"/>
              </a:lnTo>
              <a:lnTo>
                <a:pt x="264" y="110"/>
              </a:lnTo>
              <a:lnTo>
                <a:pt x="268" y="112"/>
              </a:lnTo>
              <a:lnTo>
                <a:pt x="270" y="113"/>
              </a:lnTo>
              <a:lnTo>
                <a:pt x="274" y="115"/>
              </a:lnTo>
              <a:lnTo>
                <a:pt x="276" y="119"/>
              </a:lnTo>
              <a:lnTo>
                <a:pt x="277" y="121"/>
              </a:lnTo>
              <a:lnTo>
                <a:pt x="279" y="123"/>
              </a:lnTo>
              <a:lnTo>
                <a:pt x="281" y="124"/>
              </a:lnTo>
              <a:lnTo>
                <a:pt x="283" y="128"/>
              </a:lnTo>
              <a:lnTo>
                <a:pt x="285" y="130"/>
              </a:lnTo>
              <a:lnTo>
                <a:pt x="285" y="132"/>
              </a:lnTo>
              <a:lnTo>
                <a:pt x="287" y="136"/>
              </a:lnTo>
              <a:lnTo>
                <a:pt x="287" y="137"/>
              </a:lnTo>
              <a:lnTo>
                <a:pt x="287" y="141"/>
              </a:lnTo>
              <a:lnTo>
                <a:pt x="287" y="143"/>
              </a:lnTo>
              <a:close/>
              <a:moveTo>
                <a:pt x="1706" y="121"/>
              </a:moveTo>
              <a:lnTo>
                <a:pt x="1669" y="52"/>
              </a:lnTo>
              <a:lnTo>
                <a:pt x="1610" y="121"/>
              </a:lnTo>
              <a:lnTo>
                <a:pt x="1706" y="121"/>
              </a:lnTo>
              <a:close/>
              <a:moveTo>
                <a:pt x="860" y="54"/>
              </a:moveTo>
              <a:lnTo>
                <a:pt x="860" y="50"/>
              </a:lnTo>
              <a:lnTo>
                <a:pt x="859" y="49"/>
              </a:lnTo>
              <a:lnTo>
                <a:pt x="859" y="45"/>
              </a:lnTo>
              <a:lnTo>
                <a:pt x="857" y="43"/>
              </a:lnTo>
              <a:lnTo>
                <a:pt x="855" y="39"/>
              </a:lnTo>
              <a:lnTo>
                <a:pt x="853" y="37"/>
              </a:lnTo>
              <a:lnTo>
                <a:pt x="849" y="36"/>
              </a:lnTo>
              <a:lnTo>
                <a:pt x="846" y="36"/>
              </a:lnTo>
              <a:lnTo>
                <a:pt x="844" y="34"/>
              </a:lnTo>
              <a:lnTo>
                <a:pt x="838" y="32"/>
              </a:lnTo>
              <a:lnTo>
                <a:pt x="834" y="32"/>
              </a:lnTo>
              <a:lnTo>
                <a:pt x="829" y="30"/>
              </a:lnTo>
              <a:lnTo>
                <a:pt x="823" y="30"/>
              </a:lnTo>
              <a:lnTo>
                <a:pt x="818" y="28"/>
              </a:lnTo>
              <a:lnTo>
                <a:pt x="812" y="28"/>
              </a:lnTo>
              <a:lnTo>
                <a:pt x="805" y="28"/>
              </a:lnTo>
              <a:lnTo>
                <a:pt x="788" y="28"/>
              </a:lnTo>
              <a:lnTo>
                <a:pt x="783" y="28"/>
              </a:lnTo>
              <a:lnTo>
                <a:pt x="775" y="28"/>
              </a:lnTo>
              <a:lnTo>
                <a:pt x="775" y="36"/>
              </a:lnTo>
              <a:lnTo>
                <a:pt x="773" y="47"/>
              </a:lnTo>
              <a:lnTo>
                <a:pt x="770" y="60"/>
              </a:lnTo>
              <a:lnTo>
                <a:pt x="768" y="76"/>
              </a:lnTo>
              <a:lnTo>
                <a:pt x="766" y="91"/>
              </a:lnTo>
              <a:lnTo>
                <a:pt x="770" y="91"/>
              </a:lnTo>
              <a:lnTo>
                <a:pt x="773" y="91"/>
              </a:lnTo>
              <a:lnTo>
                <a:pt x="783" y="91"/>
              </a:lnTo>
              <a:lnTo>
                <a:pt x="792" y="91"/>
              </a:lnTo>
              <a:lnTo>
                <a:pt x="799" y="91"/>
              </a:lnTo>
              <a:lnTo>
                <a:pt x="807" y="89"/>
              </a:lnTo>
              <a:lnTo>
                <a:pt x="814" y="89"/>
              </a:lnTo>
              <a:lnTo>
                <a:pt x="818" y="89"/>
              </a:lnTo>
              <a:lnTo>
                <a:pt x="822" y="87"/>
              </a:lnTo>
              <a:lnTo>
                <a:pt x="827" y="86"/>
              </a:lnTo>
              <a:lnTo>
                <a:pt x="834" y="84"/>
              </a:lnTo>
              <a:lnTo>
                <a:pt x="836" y="82"/>
              </a:lnTo>
              <a:lnTo>
                <a:pt x="838" y="82"/>
              </a:lnTo>
              <a:lnTo>
                <a:pt x="844" y="78"/>
              </a:lnTo>
              <a:lnTo>
                <a:pt x="846" y="76"/>
              </a:lnTo>
              <a:lnTo>
                <a:pt x="847" y="76"/>
              </a:lnTo>
              <a:lnTo>
                <a:pt x="851" y="73"/>
              </a:lnTo>
              <a:lnTo>
                <a:pt x="855" y="69"/>
              </a:lnTo>
              <a:lnTo>
                <a:pt x="857" y="65"/>
              </a:lnTo>
              <a:lnTo>
                <a:pt x="859" y="62"/>
              </a:lnTo>
              <a:lnTo>
                <a:pt x="860" y="58"/>
              </a:lnTo>
              <a:lnTo>
                <a:pt x="860" y="54"/>
              </a:lnTo>
              <a:close/>
              <a:moveTo>
                <a:pt x="511" y="121"/>
              </a:moveTo>
              <a:lnTo>
                <a:pt x="474" y="52"/>
              </a:lnTo>
              <a:lnTo>
                <a:pt x="413" y="121"/>
              </a:lnTo>
              <a:lnTo>
                <a:pt x="511" y="121"/>
              </a:lnTo>
              <a:close/>
              <a:moveTo>
                <a:pt x="200" y="52"/>
              </a:moveTo>
              <a:lnTo>
                <a:pt x="198" y="49"/>
              </a:lnTo>
              <a:lnTo>
                <a:pt x="198" y="47"/>
              </a:lnTo>
              <a:lnTo>
                <a:pt x="196" y="43"/>
              </a:lnTo>
              <a:lnTo>
                <a:pt x="194" y="41"/>
              </a:lnTo>
              <a:lnTo>
                <a:pt x="194" y="39"/>
              </a:lnTo>
              <a:lnTo>
                <a:pt x="192" y="39"/>
              </a:lnTo>
              <a:lnTo>
                <a:pt x="190" y="37"/>
              </a:lnTo>
              <a:lnTo>
                <a:pt x="187" y="36"/>
              </a:lnTo>
              <a:lnTo>
                <a:pt x="183" y="34"/>
              </a:lnTo>
              <a:lnTo>
                <a:pt x="177" y="32"/>
              </a:lnTo>
              <a:lnTo>
                <a:pt x="174" y="32"/>
              </a:lnTo>
              <a:lnTo>
                <a:pt x="168" y="30"/>
              </a:lnTo>
              <a:lnTo>
                <a:pt x="163" y="30"/>
              </a:lnTo>
              <a:lnTo>
                <a:pt x="155" y="28"/>
              </a:lnTo>
              <a:lnTo>
                <a:pt x="150" y="28"/>
              </a:lnTo>
              <a:lnTo>
                <a:pt x="142" y="28"/>
              </a:lnTo>
              <a:lnTo>
                <a:pt x="135" y="28"/>
              </a:lnTo>
              <a:lnTo>
                <a:pt x="122" y="28"/>
              </a:lnTo>
              <a:lnTo>
                <a:pt x="109" y="28"/>
              </a:lnTo>
              <a:lnTo>
                <a:pt x="105" y="39"/>
              </a:lnTo>
              <a:lnTo>
                <a:pt x="103" y="50"/>
              </a:lnTo>
              <a:lnTo>
                <a:pt x="102" y="60"/>
              </a:lnTo>
              <a:lnTo>
                <a:pt x="100" y="71"/>
              </a:lnTo>
              <a:lnTo>
                <a:pt x="100" y="84"/>
              </a:lnTo>
              <a:lnTo>
                <a:pt x="109" y="84"/>
              </a:lnTo>
              <a:lnTo>
                <a:pt x="118" y="84"/>
              </a:lnTo>
              <a:lnTo>
                <a:pt x="127" y="84"/>
              </a:lnTo>
              <a:lnTo>
                <a:pt x="135" y="82"/>
              </a:lnTo>
              <a:lnTo>
                <a:pt x="144" y="82"/>
              </a:lnTo>
              <a:lnTo>
                <a:pt x="152" y="80"/>
              </a:lnTo>
              <a:lnTo>
                <a:pt x="159" y="80"/>
              </a:lnTo>
              <a:lnTo>
                <a:pt x="166" y="78"/>
              </a:lnTo>
              <a:lnTo>
                <a:pt x="172" y="76"/>
              </a:lnTo>
              <a:lnTo>
                <a:pt x="176" y="74"/>
              </a:lnTo>
              <a:lnTo>
                <a:pt x="177" y="74"/>
              </a:lnTo>
              <a:lnTo>
                <a:pt x="181" y="73"/>
              </a:lnTo>
              <a:lnTo>
                <a:pt x="183" y="73"/>
              </a:lnTo>
              <a:lnTo>
                <a:pt x="185" y="71"/>
              </a:lnTo>
              <a:lnTo>
                <a:pt x="189" y="69"/>
              </a:lnTo>
              <a:lnTo>
                <a:pt x="190" y="67"/>
              </a:lnTo>
              <a:lnTo>
                <a:pt x="192" y="65"/>
              </a:lnTo>
              <a:lnTo>
                <a:pt x="194" y="63"/>
              </a:lnTo>
              <a:lnTo>
                <a:pt x="196" y="62"/>
              </a:lnTo>
              <a:lnTo>
                <a:pt x="196" y="60"/>
              </a:lnTo>
              <a:lnTo>
                <a:pt x="198" y="60"/>
              </a:lnTo>
              <a:lnTo>
                <a:pt x="198" y="58"/>
              </a:lnTo>
              <a:lnTo>
                <a:pt x="198" y="56"/>
              </a:lnTo>
              <a:lnTo>
                <a:pt x="200" y="54"/>
              </a:lnTo>
              <a:lnTo>
                <a:pt x="200" y="52"/>
              </a:lnTo>
              <a:close/>
              <a:moveTo>
                <a:pt x="211" y="143"/>
              </a:moveTo>
              <a:lnTo>
                <a:pt x="209" y="139"/>
              </a:lnTo>
              <a:lnTo>
                <a:pt x="209" y="136"/>
              </a:lnTo>
              <a:lnTo>
                <a:pt x="207" y="132"/>
              </a:lnTo>
              <a:lnTo>
                <a:pt x="205" y="128"/>
              </a:lnTo>
              <a:lnTo>
                <a:pt x="203" y="126"/>
              </a:lnTo>
              <a:lnTo>
                <a:pt x="202" y="124"/>
              </a:lnTo>
              <a:lnTo>
                <a:pt x="198" y="123"/>
              </a:lnTo>
              <a:lnTo>
                <a:pt x="196" y="121"/>
              </a:lnTo>
              <a:lnTo>
                <a:pt x="194" y="119"/>
              </a:lnTo>
              <a:lnTo>
                <a:pt x="189" y="117"/>
              </a:lnTo>
              <a:lnTo>
                <a:pt x="185" y="117"/>
              </a:lnTo>
              <a:lnTo>
                <a:pt x="183" y="115"/>
              </a:lnTo>
              <a:lnTo>
                <a:pt x="176" y="113"/>
              </a:lnTo>
              <a:lnTo>
                <a:pt x="168" y="112"/>
              </a:lnTo>
              <a:lnTo>
                <a:pt x="165" y="112"/>
              </a:lnTo>
              <a:lnTo>
                <a:pt x="161" y="110"/>
              </a:lnTo>
              <a:lnTo>
                <a:pt x="155" y="110"/>
              </a:lnTo>
              <a:lnTo>
                <a:pt x="152" y="110"/>
              </a:lnTo>
              <a:lnTo>
                <a:pt x="142" y="108"/>
              </a:lnTo>
              <a:lnTo>
                <a:pt x="133" y="108"/>
              </a:lnTo>
              <a:lnTo>
                <a:pt x="122" y="108"/>
              </a:lnTo>
              <a:lnTo>
                <a:pt x="96" y="108"/>
              </a:lnTo>
              <a:lnTo>
                <a:pt x="92" y="139"/>
              </a:lnTo>
              <a:lnTo>
                <a:pt x="90" y="149"/>
              </a:lnTo>
              <a:lnTo>
                <a:pt x="90" y="158"/>
              </a:lnTo>
              <a:lnTo>
                <a:pt x="89" y="167"/>
              </a:lnTo>
              <a:lnTo>
                <a:pt x="89" y="174"/>
              </a:lnTo>
              <a:lnTo>
                <a:pt x="89" y="176"/>
              </a:lnTo>
              <a:lnTo>
                <a:pt x="90" y="176"/>
              </a:lnTo>
              <a:lnTo>
                <a:pt x="94" y="178"/>
              </a:lnTo>
              <a:lnTo>
                <a:pt x="98" y="180"/>
              </a:lnTo>
              <a:lnTo>
                <a:pt x="103" y="180"/>
              </a:lnTo>
              <a:lnTo>
                <a:pt x="109" y="180"/>
              </a:lnTo>
              <a:lnTo>
                <a:pt x="116" y="182"/>
              </a:lnTo>
              <a:lnTo>
                <a:pt x="124" y="182"/>
              </a:lnTo>
              <a:lnTo>
                <a:pt x="135" y="182"/>
              </a:lnTo>
              <a:lnTo>
                <a:pt x="139" y="180"/>
              </a:lnTo>
              <a:lnTo>
                <a:pt x="144" y="180"/>
              </a:lnTo>
              <a:lnTo>
                <a:pt x="152" y="180"/>
              </a:lnTo>
              <a:lnTo>
                <a:pt x="161" y="178"/>
              </a:lnTo>
              <a:lnTo>
                <a:pt x="166" y="176"/>
              </a:lnTo>
              <a:lnTo>
                <a:pt x="170" y="176"/>
              </a:lnTo>
              <a:lnTo>
                <a:pt x="174" y="174"/>
              </a:lnTo>
              <a:lnTo>
                <a:pt x="181" y="173"/>
              </a:lnTo>
              <a:lnTo>
                <a:pt x="187" y="171"/>
              </a:lnTo>
              <a:lnTo>
                <a:pt x="190" y="171"/>
              </a:lnTo>
              <a:lnTo>
                <a:pt x="192" y="169"/>
              </a:lnTo>
              <a:lnTo>
                <a:pt x="198" y="165"/>
              </a:lnTo>
              <a:lnTo>
                <a:pt x="200" y="163"/>
              </a:lnTo>
              <a:lnTo>
                <a:pt x="202" y="163"/>
              </a:lnTo>
              <a:lnTo>
                <a:pt x="205" y="160"/>
              </a:lnTo>
              <a:lnTo>
                <a:pt x="207" y="156"/>
              </a:lnTo>
              <a:lnTo>
                <a:pt x="207" y="154"/>
              </a:lnTo>
              <a:lnTo>
                <a:pt x="209" y="152"/>
              </a:lnTo>
              <a:lnTo>
                <a:pt x="209" y="150"/>
              </a:lnTo>
              <a:lnTo>
                <a:pt x="209" y="149"/>
              </a:lnTo>
              <a:lnTo>
                <a:pt x="211" y="147"/>
              </a:lnTo>
              <a:lnTo>
                <a:pt x="211" y="143"/>
              </a:lnTo>
              <a:close/>
            </a:path>
          </a:pathLst>
        </a:custGeom>
        <a:solidFill>
          <a:srgbClr val="009B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47625</xdr:colOff>
      <xdr:row>0</xdr:row>
      <xdr:rowOff>0</xdr:rowOff>
    </xdr:from>
    <xdr:to>
      <xdr:col>18</xdr:col>
      <xdr:colOff>0</xdr:colOff>
      <xdr:row>0</xdr:row>
      <xdr:rowOff>0</xdr:rowOff>
    </xdr:to>
    <xdr:grpSp>
      <xdr:nvGrpSpPr>
        <xdr:cNvPr id="1046" name="Group 2"/>
        <xdr:cNvGrpSpPr>
          <a:grpSpLocks/>
        </xdr:cNvGrpSpPr>
      </xdr:nvGrpSpPr>
      <xdr:grpSpPr bwMode="auto">
        <a:xfrm>
          <a:off x="28988971" y="0"/>
          <a:ext cx="16108241" cy="0"/>
          <a:chOff x="1161" y="1444"/>
          <a:chExt cx="14139" cy="5224"/>
        </a:xfrm>
      </xdr:grpSpPr>
      <xdr:grpSp>
        <xdr:nvGrpSpPr>
          <xdr:cNvPr id="1055" name="Group 3"/>
          <xdr:cNvGrpSpPr>
            <a:grpSpLocks/>
          </xdr:cNvGrpSpPr>
        </xdr:nvGrpSpPr>
        <xdr:grpSpPr bwMode="auto">
          <a:xfrm>
            <a:off x="1161" y="1444"/>
            <a:ext cx="14139" cy="5224"/>
            <a:chOff x="1161" y="1444"/>
            <a:chExt cx="14139" cy="5224"/>
          </a:xfrm>
        </xdr:grpSpPr>
        <xdr:grpSp>
          <xdr:nvGrpSpPr>
            <xdr:cNvPr id="1057" name="Group 4"/>
            <xdr:cNvGrpSpPr>
              <a:grpSpLocks/>
            </xdr:cNvGrpSpPr>
          </xdr:nvGrpSpPr>
          <xdr:grpSpPr bwMode="auto">
            <a:xfrm>
              <a:off x="1161" y="1444"/>
              <a:ext cx="14139" cy="5224"/>
              <a:chOff x="1161" y="1444"/>
              <a:chExt cx="14139" cy="5224"/>
            </a:xfrm>
          </xdr:grpSpPr>
          <xdr:grpSp>
            <xdr:nvGrpSpPr>
              <xdr:cNvPr id="1059" name="Group 5"/>
              <xdr:cNvGrpSpPr>
                <a:grpSpLocks/>
              </xdr:cNvGrpSpPr>
            </xdr:nvGrpSpPr>
            <xdr:grpSpPr bwMode="auto">
              <a:xfrm>
                <a:off x="1161" y="1444"/>
                <a:ext cx="14139" cy="5224"/>
                <a:chOff x="1161" y="1444"/>
                <a:chExt cx="14139" cy="5224"/>
              </a:xfrm>
            </xdr:grpSpPr>
            <xdr:grpSp>
              <xdr:nvGrpSpPr>
                <xdr:cNvPr id="1061" name="Group 6"/>
                <xdr:cNvGrpSpPr>
                  <a:grpSpLocks/>
                </xdr:cNvGrpSpPr>
              </xdr:nvGrpSpPr>
              <xdr:grpSpPr bwMode="auto">
                <a:xfrm>
                  <a:off x="1161" y="1444"/>
                  <a:ext cx="14139" cy="5224"/>
                  <a:chOff x="1161" y="1444"/>
                  <a:chExt cx="14139" cy="5224"/>
                </a:xfrm>
              </xdr:grpSpPr>
              <xdr:sp macro="" textlink="">
                <xdr:nvSpPr>
                  <xdr:cNvPr id="1063" name="Rectangle 7"/>
                  <xdr:cNvSpPr>
                    <a:spLocks noChangeArrowheads="1"/>
                  </xdr:cNvSpPr>
                </xdr:nvSpPr>
                <xdr:spPr bwMode="auto">
                  <a:xfrm>
                    <a:off x="1161" y="1444"/>
                    <a:ext cx="14139" cy="5224"/>
                  </a:xfrm>
                  <a:prstGeom prst="rect">
                    <a:avLst/>
                  </a:prstGeom>
                  <a:solidFill>
                    <a:srgbClr val="FFFFFF"/>
                  </a:solidFill>
                  <a:ln w="9525">
                    <a:solidFill>
                      <a:srgbClr val="000000"/>
                    </a:solidFill>
                    <a:miter lim="800000"/>
                    <a:headEnd/>
                    <a:tailEnd/>
                  </a:ln>
                </xdr:spPr>
              </xdr:sp>
              <xdr:pic>
                <xdr:nvPicPr>
                  <xdr:cNvPr id="1064" name="Picture 8"/>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1" y="2641"/>
                    <a:ext cx="13500" cy="2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321" name="Text Box 9"/>
                <xdr:cNvSpPr txBox="1">
                  <a:spLocks noChangeArrowheads="1"/>
                </xdr:cNvSpPr>
              </xdr:nvSpPr>
              <xdr:spPr bwMode="auto">
                <a:xfrm>
                  <a:off x="-3012012770543" y="0"/>
                  <a:ext cx="12961"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en-GB" sz="8000" b="0" i="0" strike="noStrike">
                      <a:solidFill>
                        <a:srgbClr val="FFFFFF"/>
                      </a:solidFill>
                      <a:latin typeface="Barclays Serif"/>
                    </a:rPr>
                    <a:t>Open an FCA with us today!</a:t>
                  </a:r>
                </a:p>
                <a:p>
                  <a:pPr algn="l" rtl="1">
                    <a:defRPr sz="1000"/>
                  </a:pPr>
                  <a:endParaRPr lang="en-GB" sz="8000" b="0" i="0" strike="noStrike">
                    <a:solidFill>
                      <a:srgbClr val="FFFFFF"/>
                    </a:solidFill>
                    <a:latin typeface="Times New Roman"/>
                    <a:cs typeface="Times New Roman"/>
                  </a:endParaRPr>
                </a:p>
                <a:p>
                  <a:pPr algn="l" rtl="1">
                    <a:defRPr sz="1000"/>
                  </a:pPr>
                  <a:endParaRPr lang="en-GB" sz="8000" b="0" i="0" strike="noStrike">
                    <a:solidFill>
                      <a:srgbClr val="000000"/>
                    </a:solidFill>
                    <a:latin typeface="Barclays Serif"/>
                  </a:endParaRPr>
                </a:p>
                <a:p>
                  <a:pPr algn="l" rtl="1">
                    <a:defRPr sz="1000"/>
                  </a:pPr>
                  <a:endParaRPr lang="en-GB" sz="8000" b="0" i="0" strike="noStrike">
                    <a:solidFill>
                      <a:srgbClr val="000000"/>
                    </a:solidFill>
                    <a:latin typeface="Barclays Serif"/>
                  </a:endParaRPr>
                </a:p>
              </xdr:txBody>
            </xdr:sp>
          </xdr:grpSp>
          <xdr:sp macro="" textlink="">
            <xdr:nvSpPr>
              <xdr:cNvPr id="13322" name="Text Box 10"/>
              <xdr:cNvSpPr txBox="1">
                <a:spLocks noChangeArrowheads="1"/>
              </xdr:cNvSpPr>
            </xdr:nvSpPr>
            <xdr:spPr bwMode="auto">
              <a:xfrm>
                <a:off x="2213028492140" y="0"/>
                <a:ext cx="369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en-GB" sz="2000" b="0" i="1" strike="noStrike">
                    <a:solidFill>
                      <a:srgbClr val="000000"/>
                    </a:solidFill>
                    <a:latin typeface="Barclays Serif"/>
                  </a:rPr>
                  <a:t>A Registered Commercial Bank</a:t>
                </a:r>
                <a:endParaRPr lang="en-GB" sz="1800" b="0" i="0" strike="noStrike">
                  <a:solidFill>
                    <a:srgbClr val="000000"/>
                  </a:solidFill>
                  <a:latin typeface="Barclays Serif"/>
                </a:endParaRPr>
              </a:p>
              <a:p>
                <a:pPr algn="l" rtl="1">
                  <a:defRPr sz="1000"/>
                </a:pPr>
                <a:endParaRPr lang="en-GB" sz="1800" b="0" i="0" strike="noStrike">
                  <a:solidFill>
                    <a:srgbClr val="000000"/>
                  </a:solidFill>
                  <a:latin typeface="Barclays Serif"/>
                </a:endParaRPr>
              </a:p>
            </xdr:txBody>
          </xdr:sp>
        </xdr:grpSp>
        <xdr:pic>
          <xdr:nvPicPr>
            <xdr:cNvPr id="1058" name="Picture 11"/>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0" y="1797"/>
              <a:ext cx="3319" cy="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324" name="Text Box 12"/>
          <xdr:cNvSpPr txBox="1">
            <a:spLocks noChangeArrowheads="1"/>
          </xdr:cNvSpPr>
        </xdr:nvSpPr>
        <xdr:spPr bwMode="auto">
          <a:xfrm>
            <a:off x="-1196889373616" y="0"/>
            <a:ext cx="9907"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en-GB" sz="3600" b="0" i="0" strike="noStrike">
                <a:solidFill>
                  <a:srgbClr val="333333"/>
                </a:solidFill>
                <a:latin typeface="Barclays Serif"/>
              </a:rPr>
              <a:t>Zero initial deposit, Zero operating balance, Zero hassle!</a:t>
            </a:r>
          </a:p>
          <a:p>
            <a:pPr algn="l" rtl="1">
              <a:defRPr sz="1000"/>
            </a:pPr>
            <a:r>
              <a:rPr lang="en-GB" sz="3600" b="0" i="0" strike="noStrike">
                <a:solidFill>
                  <a:srgbClr val="969696"/>
                </a:solidFill>
                <a:latin typeface="Barclays Serif"/>
              </a:rPr>
              <a:t>Visit any of our branches countrywide for service.</a:t>
            </a:r>
          </a:p>
          <a:p>
            <a:pPr algn="l" rtl="1">
              <a:defRPr sz="1000"/>
            </a:pPr>
            <a:r>
              <a:rPr lang="en-GB" sz="3600" b="0" i="1" strike="noStrike">
                <a:solidFill>
                  <a:srgbClr val="000000"/>
                </a:solidFill>
                <a:latin typeface="Barclays Serif"/>
              </a:rPr>
              <a:t>Terms and conditions apply.</a:t>
            </a:r>
            <a:endParaRPr lang="en-GB" sz="3600" b="0" i="0" strike="noStrike">
              <a:solidFill>
                <a:srgbClr val="000000"/>
              </a:solidFill>
              <a:latin typeface="Barclays Serif"/>
            </a:endParaRPr>
          </a:p>
          <a:p>
            <a:pPr algn="l" rtl="1">
              <a:defRPr sz="1000"/>
            </a:pPr>
            <a:endParaRPr lang="en-GB" sz="1800" b="0" i="0" strike="noStrike">
              <a:solidFill>
                <a:srgbClr val="000000"/>
              </a:solidFill>
              <a:latin typeface="Barclays Serif"/>
            </a:endParaRPr>
          </a:p>
          <a:p>
            <a:pPr algn="l" rtl="1">
              <a:defRPr sz="1000"/>
            </a:pPr>
            <a:endParaRPr lang="en-GB" sz="1800" b="0" i="0" strike="noStrike">
              <a:solidFill>
                <a:srgbClr val="000000"/>
              </a:solidFill>
              <a:latin typeface="Barclays Serif"/>
            </a:endParaRPr>
          </a:p>
        </xdr:txBody>
      </xdr:sp>
    </xdr:grpSp>
    <xdr:clientData/>
  </xdr:twoCellAnchor>
  <xdr:twoCellAnchor editAs="oneCell">
    <xdr:from>
      <xdr:col>8</xdr:col>
      <xdr:colOff>0</xdr:colOff>
      <xdr:row>64</xdr:row>
      <xdr:rowOff>0</xdr:rowOff>
    </xdr:from>
    <xdr:to>
      <xdr:col>8</xdr:col>
      <xdr:colOff>304800</xdr:colOff>
      <xdr:row>64</xdr:row>
      <xdr:rowOff>304800</xdr:rowOff>
    </xdr:to>
    <xdr:sp macro="" textlink="">
      <xdr:nvSpPr>
        <xdr:cNvPr id="1047" name="AutoShape 20" descr="3_ZSE1">
          <a:hlinkClick xmlns:r="http://schemas.openxmlformats.org/officeDocument/2006/relationships" r:id="rId3"/>
        </xdr:cNvPr>
        <xdr:cNvSpPr>
          <a:spLocks noChangeAspect="1" noChangeArrowheads="1"/>
        </xdr:cNvSpPr>
      </xdr:nvSpPr>
      <xdr:spPr bwMode="auto">
        <a:xfrm>
          <a:off x="8162925" y="560546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64</xdr:row>
      <xdr:rowOff>0</xdr:rowOff>
    </xdr:from>
    <xdr:to>
      <xdr:col>8</xdr:col>
      <xdr:colOff>304800</xdr:colOff>
      <xdr:row>64</xdr:row>
      <xdr:rowOff>304800</xdr:rowOff>
    </xdr:to>
    <xdr:sp macro="" textlink="">
      <xdr:nvSpPr>
        <xdr:cNvPr id="1048" name="AutoShape 21" descr="3_ZSE1">
          <a:hlinkClick xmlns:r="http://schemas.openxmlformats.org/officeDocument/2006/relationships" r:id="rId3"/>
        </xdr:cNvPr>
        <xdr:cNvSpPr>
          <a:spLocks noChangeAspect="1" noChangeArrowheads="1"/>
        </xdr:cNvSpPr>
      </xdr:nvSpPr>
      <xdr:spPr bwMode="auto">
        <a:xfrm>
          <a:off x="8162925" y="560546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65</xdr:row>
      <xdr:rowOff>0</xdr:rowOff>
    </xdr:from>
    <xdr:to>
      <xdr:col>8</xdr:col>
      <xdr:colOff>304800</xdr:colOff>
      <xdr:row>65</xdr:row>
      <xdr:rowOff>304800</xdr:rowOff>
    </xdr:to>
    <xdr:sp macro="" textlink="">
      <xdr:nvSpPr>
        <xdr:cNvPr id="1049" name="AutoShape 36" descr="118004309@07122010-372C"/>
        <xdr:cNvSpPr>
          <a:spLocks noChangeAspect="1" noChangeArrowheads="1"/>
        </xdr:cNvSpPr>
      </xdr:nvSpPr>
      <xdr:spPr bwMode="auto">
        <a:xfrm>
          <a:off x="8162925" y="565023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76200</xdr:colOff>
      <xdr:row>70</xdr:row>
      <xdr:rowOff>381000</xdr:rowOff>
    </xdr:from>
    <xdr:to>
      <xdr:col>8</xdr:col>
      <xdr:colOff>381000</xdr:colOff>
      <xdr:row>71</xdr:row>
      <xdr:rowOff>228600</xdr:rowOff>
    </xdr:to>
    <xdr:sp macro="" textlink="">
      <xdr:nvSpPr>
        <xdr:cNvPr id="1050" name="AutoShape 37" descr="118004309@07122010-372C"/>
        <xdr:cNvSpPr>
          <a:spLocks noChangeAspect="1" noChangeArrowheads="1"/>
        </xdr:cNvSpPr>
      </xdr:nvSpPr>
      <xdr:spPr bwMode="auto">
        <a:xfrm>
          <a:off x="8239125" y="59093100"/>
          <a:ext cx="3048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152400</xdr:colOff>
      <xdr:row>67</xdr:row>
      <xdr:rowOff>76200</xdr:rowOff>
    </xdr:from>
    <xdr:to>
      <xdr:col>6</xdr:col>
      <xdr:colOff>76200</xdr:colOff>
      <xdr:row>67</xdr:row>
      <xdr:rowOff>381000</xdr:rowOff>
    </xdr:to>
    <xdr:sp macro="" textlink="">
      <xdr:nvSpPr>
        <xdr:cNvPr id="1051" name="AutoShape 39" descr="250482008@08122010-1D51"/>
        <xdr:cNvSpPr>
          <a:spLocks noChangeAspect="1" noChangeArrowheads="1"/>
        </xdr:cNvSpPr>
      </xdr:nvSpPr>
      <xdr:spPr bwMode="auto">
        <a:xfrm>
          <a:off x="7934325" y="574452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1163170</xdr:colOff>
      <xdr:row>110</xdr:row>
      <xdr:rowOff>296957</xdr:rowOff>
    </xdr:from>
    <xdr:to>
      <xdr:col>20</xdr:col>
      <xdr:colOff>1876985</xdr:colOff>
      <xdr:row>118</xdr:row>
      <xdr:rowOff>56029</xdr:rowOff>
    </xdr:to>
    <xdr:sp macro="" textlink="">
      <xdr:nvSpPr>
        <xdr:cNvPr id="13610" name="Rectangle 298"/>
        <xdr:cNvSpPr>
          <a:spLocks noChangeArrowheads="1"/>
        </xdr:cNvSpPr>
      </xdr:nvSpPr>
      <xdr:spPr bwMode="auto">
        <a:xfrm>
          <a:off x="1891552" y="75432398"/>
          <a:ext cx="62962492" cy="3344955"/>
        </a:xfrm>
        <a:prstGeom prst="rect">
          <a:avLst/>
        </a:prstGeom>
        <a:noFill/>
        <a:ln w="9525">
          <a:noFill/>
          <a:miter lim="800000"/>
          <a:headEnd/>
          <a:tailEnd/>
        </a:ln>
      </xdr:spPr>
      <xdr:txBody>
        <a:bodyPr vertOverflow="clip" wrap="square" lIns="82296" tIns="73152" rIns="0" bIns="0" anchor="t" upright="1"/>
        <a:lstStyle/>
        <a:p>
          <a:pPr algn="l" rtl="1">
            <a:lnSpc>
              <a:spcPts val="4600"/>
            </a:lnSpc>
            <a:defRPr sz="1000"/>
          </a:pPr>
          <a:endParaRPr lang="en-GB" sz="4000" b="1" i="0" strike="noStrike">
            <a:solidFill>
              <a:srgbClr val="33CCCC"/>
            </a:solidFill>
            <a:latin typeface="Barclays Sans"/>
          </a:endParaRPr>
        </a:p>
        <a:p>
          <a:pPr algn="l" rtl="1">
            <a:lnSpc>
              <a:spcPts val="4500"/>
            </a:lnSpc>
            <a:defRPr sz="1000"/>
          </a:pPr>
          <a:endParaRPr lang="en-GB" sz="4000" b="1" i="0" strike="noStrike">
            <a:solidFill>
              <a:srgbClr val="33CCCC"/>
            </a:solidFill>
            <a:latin typeface="Barclays Sans"/>
          </a:endParaRPr>
        </a:p>
      </xdr:txBody>
    </xdr:sp>
    <xdr:clientData/>
  </xdr:twoCellAnchor>
  <xdr:twoCellAnchor editAs="oneCell">
    <xdr:from>
      <xdr:col>4</xdr:col>
      <xdr:colOff>1232649</xdr:colOff>
      <xdr:row>60</xdr:row>
      <xdr:rowOff>224115</xdr:rowOff>
    </xdr:from>
    <xdr:to>
      <xdr:col>17</xdr:col>
      <xdr:colOff>2185148</xdr:colOff>
      <xdr:row>96</xdr:row>
      <xdr:rowOff>275023</xdr:rowOff>
    </xdr:to>
    <xdr:pic>
      <xdr:nvPicPr>
        <xdr:cNvPr id="24" name="Picture 2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85149" y="54348527"/>
          <a:ext cx="41741911" cy="14170320"/>
        </a:xfrm>
        <a:prstGeom prst="rect">
          <a:avLst/>
        </a:prstGeom>
        <a:noFill/>
        <a:ln w="3175">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504267</xdr:colOff>
      <xdr:row>97</xdr:row>
      <xdr:rowOff>112057</xdr:rowOff>
    </xdr:from>
    <xdr:to>
      <xdr:col>20</xdr:col>
      <xdr:colOff>1333500</xdr:colOff>
      <xdr:row>104</xdr:row>
      <xdr:rowOff>381000</xdr:rowOff>
    </xdr:to>
    <xdr:sp macro="" textlink="">
      <xdr:nvSpPr>
        <xdr:cNvPr id="33" name="Rectangle 32"/>
        <xdr:cNvSpPr/>
      </xdr:nvSpPr>
      <xdr:spPr>
        <a:xfrm>
          <a:off x="1171017" y="68787307"/>
          <a:ext cx="62932233" cy="3602693"/>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4400" b="1" i="0" u="none" strike="noStrike" kern="0" cap="none" spc="0" normalizeH="0" baseline="0" noProof="0" smtClean="0">
              <a:ln>
                <a:noFill/>
              </a:ln>
              <a:solidFill>
                <a:sysClr val="windowText" lastClr="000000"/>
              </a:solidFill>
              <a:effectLst/>
              <a:uLnTx/>
              <a:uFillTx/>
              <a:latin typeface="Calibri"/>
              <a:ea typeface="Calibri"/>
              <a:cs typeface="Times New Roman"/>
            </a:rPr>
            <a:t>DISCLAIMER: This publication has been prepared by First Capital Bank Limited  and is provided to you for information purposes only. Prices shown in this publication are indicative and First Capital Bank Limited  is not offering to buy or sell or soliciting offers to buy or sell any financial instrument. The information contained in this publication has been obtained from sources that First Capital Bank Limited   believes to be reliable, but First Capital Bank Limited   does not represent or warrant that it is accurate or complete. The views in this publication are those of First Capital Bank Limited   and are subject to change, and First Capital Bank Limited   has no obligation to update its opinions or the information in this publication.</a:t>
          </a:r>
          <a:endParaRPr kumimoji="0" lang="en-GB" sz="4400" b="0" i="0" u="none" strike="noStrike" kern="0" cap="none" spc="0" normalizeH="0" baseline="0" noProof="0" smtClean="0">
            <a:ln>
              <a:noFill/>
            </a:ln>
            <a:solidFill>
              <a:sysClr val="windowText" lastClr="000000"/>
            </a:solidFill>
            <a:effectLst/>
            <a:uLnTx/>
            <a:uFillTx/>
            <a:latin typeface="Calibri"/>
            <a:ea typeface="Calibri"/>
            <a:cs typeface="Times New Roman"/>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4400" b="0" i="0" u="none" strike="noStrike" kern="0" cap="none" spc="0" normalizeH="0" baseline="0" noProof="0" smtClean="0">
              <a:ln>
                <a:noFill/>
              </a:ln>
              <a:solidFill>
                <a:sysClr val="windowText" lastClr="000000"/>
              </a:solidFill>
              <a:effectLst/>
              <a:uLnTx/>
              <a:uFillTx/>
              <a:latin typeface="Calibri"/>
              <a:ea typeface="Calibri"/>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354275</xdr:colOff>
      <xdr:row>3</xdr:row>
      <xdr:rowOff>85725</xdr:rowOff>
    </xdr:to>
    <xdr:pic>
      <xdr:nvPicPr>
        <xdr:cNvPr id="2" name="Picture 1">
          <a:extLst>
            <a:ext uri="{FF2B5EF4-FFF2-40B4-BE49-F238E27FC236}">
              <a16:creationId xmlns="" xmlns:a16="http://schemas.microsoft.com/office/drawing/2014/main" id="{35C95349-0EA2-464C-8FE9-9580AEE1BB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145350" cy="6286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142875</xdr:colOff>
      <xdr:row>0</xdr:row>
      <xdr:rowOff>0</xdr:rowOff>
    </xdr:from>
    <xdr:to>
      <xdr:col>15</xdr:col>
      <xdr:colOff>0</xdr:colOff>
      <xdr:row>0</xdr:row>
      <xdr:rowOff>0</xdr:rowOff>
    </xdr:to>
    <xdr:sp macro="" textlink="">
      <xdr:nvSpPr>
        <xdr:cNvPr id="2069" name="Freeform 1"/>
        <xdr:cNvSpPr>
          <a:spLocks noEditPoints="1"/>
        </xdr:cNvSpPr>
      </xdr:nvSpPr>
      <xdr:spPr bwMode="auto">
        <a:xfrm>
          <a:off x="46005750" y="0"/>
          <a:ext cx="4048125" cy="0"/>
        </a:xfrm>
        <a:custGeom>
          <a:avLst/>
          <a:gdLst>
            <a:gd name="T0" fmla="*/ 2147483647 w 2359"/>
            <a:gd name="T1" fmla="*/ 0 h 215"/>
            <a:gd name="T2" fmla="*/ 2147483647 w 2359"/>
            <a:gd name="T3" fmla="*/ 0 h 215"/>
            <a:gd name="T4" fmla="*/ 2147483647 w 2359"/>
            <a:gd name="T5" fmla="*/ 0 h 215"/>
            <a:gd name="T6" fmla="*/ 2147483647 w 2359"/>
            <a:gd name="T7" fmla="*/ 0 h 215"/>
            <a:gd name="T8" fmla="*/ 2147483647 w 2359"/>
            <a:gd name="T9" fmla="*/ 0 h 215"/>
            <a:gd name="T10" fmla="*/ 2147483647 w 2359"/>
            <a:gd name="T11" fmla="*/ 0 h 215"/>
            <a:gd name="T12" fmla="*/ 2147483647 w 2359"/>
            <a:gd name="T13" fmla="*/ 0 h 215"/>
            <a:gd name="T14" fmla="*/ 2147483647 w 2359"/>
            <a:gd name="T15" fmla="*/ 0 h 215"/>
            <a:gd name="T16" fmla="*/ 2147483647 w 2359"/>
            <a:gd name="T17" fmla="*/ 0 h 215"/>
            <a:gd name="T18" fmla="*/ 2147483647 w 2359"/>
            <a:gd name="T19" fmla="*/ 0 h 215"/>
            <a:gd name="T20" fmla="*/ 2147483647 w 2359"/>
            <a:gd name="T21" fmla="*/ 0 h 215"/>
            <a:gd name="T22" fmla="*/ 2147483647 w 2359"/>
            <a:gd name="T23" fmla="*/ 0 h 215"/>
            <a:gd name="T24" fmla="*/ 2147483647 w 2359"/>
            <a:gd name="T25" fmla="*/ 0 h 215"/>
            <a:gd name="T26" fmla="*/ 2147483647 w 2359"/>
            <a:gd name="T27" fmla="*/ 0 h 215"/>
            <a:gd name="T28" fmla="*/ 2147483647 w 2359"/>
            <a:gd name="T29" fmla="*/ 0 h 215"/>
            <a:gd name="T30" fmla="*/ 2147483647 w 2359"/>
            <a:gd name="T31" fmla="*/ 0 h 215"/>
            <a:gd name="T32" fmla="*/ 2147483647 w 2359"/>
            <a:gd name="T33" fmla="*/ 0 h 215"/>
            <a:gd name="T34" fmla="*/ 2147483647 w 2359"/>
            <a:gd name="T35" fmla="*/ 0 h 215"/>
            <a:gd name="T36" fmla="*/ 2147483647 w 2359"/>
            <a:gd name="T37" fmla="*/ 0 h 215"/>
            <a:gd name="T38" fmla="*/ 2147483647 w 2359"/>
            <a:gd name="T39" fmla="*/ 0 h 215"/>
            <a:gd name="T40" fmla="*/ 2147483647 w 2359"/>
            <a:gd name="T41" fmla="*/ 0 h 215"/>
            <a:gd name="T42" fmla="*/ 2147483647 w 2359"/>
            <a:gd name="T43" fmla="*/ 0 h 215"/>
            <a:gd name="T44" fmla="*/ 2147483647 w 2359"/>
            <a:gd name="T45" fmla="*/ 0 h 215"/>
            <a:gd name="T46" fmla="*/ 2147483647 w 2359"/>
            <a:gd name="T47" fmla="*/ 0 h 215"/>
            <a:gd name="T48" fmla="*/ 2147483647 w 2359"/>
            <a:gd name="T49" fmla="*/ 0 h 215"/>
            <a:gd name="T50" fmla="*/ 2147483647 w 2359"/>
            <a:gd name="T51" fmla="*/ 0 h 215"/>
            <a:gd name="T52" fmla="*/ 2147483647 w 2359"/>
            <a:gd name="T53" fmla="*/ 0 h 215"/>
            <a:gd name="T54" fmla="*/ 2147483647 w 2359"/>
            <a:gd name="T55" fmla="*/ 0 h 215"/>
            <a:gd name="T56" fmla="*/ 2147483647 w 2359"/>
            <a:gd name="T57" fmla="*/ 0 h 215"/>
            <a:gd name="T58" fmla="*/ 2147483647 w 2359"/>
            <a:gd name="T59" fmla="*/ 0 h 215"/>
            <a:gd name="T60" fmla="*/ 2147483647 w 2359"/>
            <a:gd name="T61" fmla="*/ 0 h 215"/>
            <a:gd name="T62" fmla="*/ 2147483647 w 2359"/>
            <a:gd name="T63" fmla="*/ 0 h 215"/>
            <a:gd name="T64" fmla="*/ 2147483647 w 2359"/>
            <a:gd name="T65" fmla="*/ 0 h 215"/>
            <a:gd name="T66" fmla="*/ 2147483647 w 2359"/>
            <a:gd name="T67" fmla="*/ 0 h 215"/>
            <a:gd name="T68" fmla="*/ 2147483647 w 2359"/>
            <a:gd name="T69" fmla="*/ 0 h 215"/>
            <a:gd name="T70" fmla="*/ 2147483647 w 2359"/>
            <a:gd name="T71" fmla="*/ 0 h 215"/>
            <a:gd name="T72" fmla="*/ 2147483647 w 2359"/>
            <a:gd name="T73" fmla="*/ 0 h 215"/>
            <a:gd name="T74" fmla="*/ 2147483647 w 2359"/>
            <a:gd name="T75" fmla="*/ 0 h 215"/>
            <a:gd name="T76" fmla="*/ 2147483647 w 2359"/>
            <a:gd name="T77" fmla="*/ 0 h 215"/>
            <a:gd name="T78" fmla="*/ 2147483647 w 2359"/>
            <a:gd name="T79" fmla="*/ 0 h 215"/>
            <a:gd name="T80" fmla="*/ 2147483647 w 2359"/>
            <a:gd name="T81" fmla="*/ 0 h 215"/>
            <a:gd name="T82" fmla="*/ 2147483647 w 2359"/>
            <a:gd name="T83" fmla="*/ 0 h 215"/>
            <a:gd name="T84" fmla="*/ 2147483647 w 2359"/>
            <a:gd name="T85" fmla="*/ 0 h 215"/>
            <a:gd name="T86" fmla="*/ 2147483647 w 2359"/>
            <a:gd name="T87" fmla="*/ 0 h 215"/>
            <a:gd name="T88" fmla="*/ 2147483647 w 2359"/>
            <a:gd name="T89" fmla="*/ 0 h 215"/>
            <a:gd name="T90" fmla="*/ 2147483647 w 2359"/>
            <a:gd name="T91" fmla="*/ 0 h 215"/>
            <a:gd name="T92" fmla="*/ 2147483647 w 2359"/>
            <a:gd name="T93" fmla="*/ 0 h 215"/>
            <a:gd name="T94" fmla="*/ 2147483647 w 2359"/>
            <a:gd name="T95" fmla="*/ 0 h 215"/>
            <a:gd name="T96" fmla="*/ 2147483647 w 2359"/>
            <a:gd name="T97" fmla="*/ 0 h 215"/>
            <a:gd name="T98" fmla="*/ 2147483647 w 2359"/>
            <a:gd name="T99" fmla="*/ 0 h 215"/>
            <a:gd name="T100" fmla="*/ 2147483647 w 2359"/>
            <a:gd name="T101" fmla="*/ 0 h 215"/>
            <a:gd name="T102" fmla="*/ 2147483647 w 2359"/>
            <a:gd name="T103" fmla="*/ 0 h 215"/>
            <a:gd name="T104" fmla="*/ 2147483647 w 2359"/>
            <a:gd name="T105" fmla="*/ 0 h 215"/>
            <a:gd name="T106" fmla="*/ 2147483647 w 2359"/>
            <a:gd name="T107" fmla="*/ 0 h 215"/>
            <a:gd name="T108" fmla="*/ 2147483647 w 2359"/>
            <a:gd name="T109" fmla="*/ 0 h 215"/>
            <a:gd name="T110" fmla="*/ 2147483647 w 2359"/>
            <a:gd name="T111" fmla="*/ 0 h 215"/>
            <a:gd name="T112" fmla="*/ 2147483647 w 2359"/>
            <a:gd name="T113" fmla="*/ 0 h 215"/>
            <a:gd name="T114" fmla="*/ 2147483647 w 2359"/>
            <a:gd name="T115" fmla="*/ 0 h 215"/>
            <a:gd name="T116" fmla="*/ 2147483647 w 2359"/>
            <a:gd name="T117" fmla="*/ 0 h 215"/>
            <a:gd name="T118" fmla="*/ 2147483647 w 2359"/>
            <a:gd name="T119" fmla="*/ 0 h 215"/>
            <a:gd name="T120" fmla="*/ 2147483647 w 2359"/>
            <a:gd name="T121" fmla="*/ 0 h 215"/>
            <a:gd name="T122" fmla="*/ 2147483647 w 2359"/>
            <a:gd name="T123" fmla="*/ 0 h 215"/>
            <a:gd name="T124" fmla="*/ 2147483647 w 2359"/>
            <a:gd name="T125" fmla="*/ 0 h 21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 name="T189" fmla="*/ 0 w 2359"/>
            <a:gd name="T190" fmla="*/ 0 h 215"/>
            <a:gd name="T191" fmla="*/ 2359 w 2359"/>
            <a:gd name="T192" fmla="*/ 0 h 215"/>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T189" t="T190" r="T191" b="T192"/>
          <a:pathLst>
            <a:path w="2359" h="215">
              <a:moveTo>
                <a:pt x="2359" y="4"/>
              </a:moveTo>
              <a:lnTo>
                <a:pt x="2350" y="52"/>
              </a:lnTo>
              <a:lnTo>
                <a:pt x="2348" y="50"/>
              </a:lnTo>
              <a:lnTo>
                <a:pt x="2346" y="49"/>
              </a:lnTo>
              <a:lnTo>
                <a:pt x="2343" y="47"/>
              </a:lnTo>
              <a:lnTo>
                <a:pt x="2339" y="43"/>
              </a:lnTo>
              <a:lnTo>
                <a:pt x="2335" y="41"/>
              </a:lnTo>
              <a:lnTo>
                <a:pt x="2332" y="39"/>
              </a:lnTo>
              <a:lnTo>
                <a:pt x="2326" y="37"/>
              </a:lnTo>
              <a:lnTo>
                <a:pt x="2321" y="36"/>
              </a:lnTo>
              <a:lnTo>
                <a:pt x="2315" y="32"/>
              </a:lnTo>
              <a:lnTo>
                <a:pt x="2309" y="32"/>
              </a:lnTo>
              <a:lnTo>
                <a:pt x="2304" y="30"/>
              </a:lnTo>
              <a:lnTo>
                <a:pt x="2298" y="28"/>
              </a:lnTo>
              <a:lnTo>
                <a:pt x="2291" y="26"/>
              </a:lnTo>
              <a:lnTo>
                <a:pt x="2285" y="26"/>
              </a:lnTo>
              <a:lnTo>
                <a:pt x="2278" y="26"/>
              </a:lnTo>
              <a:lnTo>
                <a:pt x="2272" y="24"/>
              </a:lnTo>
              <a:lnTo>
                <a:pt x="2267" y="24"/>
              </a:lnTo>
              <a:lnTo>
                <a:pt x="2259" y="24"/>
              </a:lnTo>
              <a:lnTo>
                <a:pt x="2254" y="26"/>
              </a:lnTo>
              <a:lnTo>
                <a:pt x="2250" y="26"/>
              </a:lnTo>
              <a:lnTo>
                <a:pt x="2248" y="26"/>
              </a:lnTo>
              <a:lnTo>
                <a:pt x="2243" y="26"/>
              </a:lnTo>
              <a:lnTo>
                <a:pt x="2237" y="26"/>
              </a:lnTo>
              <a:lnTo>
                <a:pt x="2234" y="28"/>
              </a:lnTo>
              <a:lnTo>
                <a:pt x="2230" y="28"/>
              </a:lnTo>
              <a:lnTo>
                <a:pt x="2228" y="30"/>
              </a:lnTo>
              <a:lnTo>
                <a:pt x="2224" y="30"/>
              </a:lnTo>
              <a:lnTo>
                <a:pt x="2221" y="32"/>
              </a:lnTo>
              <a:lnTo>
                <a:pt x="2217" y="36"/>
              </a:lnTo>
              <a:lnTo>
                <a:pt x="2215" y="36"/>
              </a:lnTo>
              <a:lnTo>
                <a:pt x="2213" y="37"/>
              </a:lnTo>
              <a:lnTo>
                <a:pt x="2211" y="39"/>
              </a:lnTo>
              <a:lnTo>
                <a:pt x="2210" y="41"/>
              </a:lnTo>
              <a:lnTo>
                <a:pt x="2208" y="43"/>
              </a:lnTo>
              <a:lnTo>
                <a:pt x="2208" y="45"/>
              </a:lnTo>
              <a:lnTo>
                <a:pt x="2206" y="47"/>
              </a:lnTo>
              <a:lnTo>
                <a:pt x="2206" y="50"/>
              </a:lnTo>
              <a:lnTo>
                <a:pt x="2206" y="52"/>
              </a:lnTo>
              <a:lnTo>
                <a:pt x="2208" y="56"/>
              </a:lnTo>
              <a:lnTo>
                <a:pt x="2210" y="58"/>
              </a:lnTo>
              <a:lnTo>
                <a:pt x="2211" y="62"/>
              </a:lnTo>
              <a:lnTo>
                <a:pt x="2215" y="63"/>
              </a:lnTo>
              <a:lnTo>
                <a:pt x="2217" y="65"/>
              </a:lnTo>
              <a:lnTo>
                <a:pt x="2219" y="65"/>
              </a:lnTo>
              <a:lnTo>
                <a:pt x="2222" y="69"/>
              </a:lnTo>
              <a:lnTo>
                <a:pt x="2226" y="69"/>
              </a:lnTo>
              <a:lnTo>
                <a:pt x="2228" y="71"/>
              </a:lnTo>
              <a:lnTo>
                <a:pt x="2235" y="74"/>
              </a:lnTo>
              <a:lnTo>
                <a:pt x="2245" y="78"/>
              </a:lnTo>
              <a:lnTo>
                <a:pt x="2278" y="89"/>
              </a:lnTo>
              <a:lnTo>
                <a:pt x="2287" y="93"/>
              </a:lnTo>
              <a:lnTo>
                <a:pt x="2295" y="95"/>
              </a:lnTo>
              <a:lnTo>
                <a:pt x="2311" y="102"/>
              </a:lnTo>
              <a:lnTo>
                <a:pt x="2317" y="104"/>
              </a:lnTo>
              <a:lnTo>
                <a:pt x="2322" y="108"/>
              </a:lnTo>
              <a:lnTo>
                <a:pt x="2328" y="110"/>
              </a:lnTo>
              <a:lnTo>
                <a:pt x="2334" y="113"/>
              </a:lnTo>
              <a:lnTo>
                <a:pt x="2335" y="115"/>
              </a:lnTo>
              <a:lnTo>
                <a:pt x="2339" y="117"/>
              </a:lnTo>
              <a:lnTo>
                <a:pt x="2345" y="121"/>
              </a:lnTo>
              <a:lnTo>
                <a:pt x="2346" y="123"/>
              </a:lnTo>
              <a:lnTo>
                <a:pt x="2348" y="126"/>
              </a:lnTo>
              <a:lnTo>
                <a:pt x="2352" y="130"/>
              </a:lnTo>
              <a:lnTo>
                <a:pt x="2354" y="134"/>
              </a:lnTo>
              <a:lnTo>
                <a:pt x="2356" y="137"/>
              </a:lnTo>
              <a:lnTo>
                <a:pt x="2356" y="139"/>
              </a:lnTo>
              <a:lnTo>
                <a:pt x="2358" y="141"/>
              </a:lnTo>
              <a:lnTo>
                <a:pt x="2358" y="143"/>
              </a:lnTo>
              <a:lnTo>
                <a:pt x="2358" y="147"/>
              </a:lnTo>
              <a:lnTo>
                <a:pt x="2358" y="149"/>
              </a:lnTo>
              <a:lnTo>
                <a:pt x="2358" y="152"/>
              </a:lnTo>
              <a:lnTo>
                <a:pt x="2358" y="156"/>
              </a:lnTo>
              <a:lnTo>
                <a:pt x="2356" y="160"/>
              </a:lnTo>
              <a:lnTo>
                <a:pt x="2356" y="161"/>
              </a:lnTo>
              <a:lnTo>
                <a:pt x="2354" y="165"/>
              </a:lnTo>
              <a:lnTo>
                <a:pt x="2352" y="167"/>
              </a:lnTo>
              <a:lnTo>
                <a:pt x="2350" y="171"/>
              </a:lnTo>
              <a:lnTo>
                <a:pt x="2348" y="174"/>
              </a:lnTo>
              <a:lnTo>
                <a:pt x="2345" y="176"/>
              </a:lnTo>
              <a:lnTo>
                <a:pt x="2341" y="180"/>
              </a:lnTo>
              <a:lnTo>
                <a:pt x="2337" y="182"/>
              </a:lnTo>
              <a:lnTo>
                <a:pt x="2334" y="184"/>
              </a:lnTo>
              <a:lnTo>
                <a:pt x="2330" y="187"/>
              </a:lnTo>
              <a:lnTo>
                <a:pt x="2324" y="189"/>
              </a:lnTo>
              <a:lnTo>
                <a:pt x="2321" y="191"/>
              </a:lnTo>
              <a:lnTo>
                <a:pt x="2315" y="193"/>
              </a:lnTo>
              <a:lnTo>
                <a:pt x="2309" y="197"/>
              </a:lnTo>
              <a:lnTo>
                <a:pt x="2304" y="197"/>
              </a:lnTo>
              <a:lnTo>
                <a:pt x="2298" y="199"/>
              </a:lnTo>
              <a:lnTo>
                <a:pt x="2293" y="200"/>
              </a:lnTo>
              <a:lnTo>
                <a:pt x="2287" y="202"/>
              </a:lnTo>
              <a:lnTo>
                <a:pt x="2282" y="204"/>
              </a:lnTo>
              <a:lnTo>
                <a:pt x="2276" y="204"/>
              </a:lnTo>
              <a:lnTo>
                <a:pt x="2269" y="206"/>
              </a:lnTo>
              <a:lnTo>
                <a:pt x="2263" y="208"/>
              </a:lnTo>
              <a:lnTo>
                <a:pt x="2256" y="208"/>
              </a:lnTo>
              <a:lnTo>
                <a:pt x="2243" y="210"/>
              </a:lnTo>
              <a:lnTo>
                <a:pt x="2235" y="210"/>
              </a:lnTo>
              <a:lnTo>
                <a:pt x="2228" y="210"/>
              </a:lnTo>
              <a:lnTo>
                <a:pt x="2221" y="210"/>
              </a:lnTo>
              <a:lnTo>
                <a:pt x="2213" y="210"/>
              </a:lnTo>
              <a:lnTo>
                <a:pt x="2200" y="210"/>
              </a:lnTo>
              <a:lnTo>
                <a:pt x="2189" y="210"/>
              </a:lnTo>
              <a:lnTo>
                <a:pt x="2182" y="210"/>
              </a:lnTo>
              <a:lnTo>
                <a:pt x="2176" y="208"/>
              </a:lnTo>
              <a:lnTo>
                <a:pt x="2161" y="208"/>
              </a:lnTo>
              <a:lnTo>
                <a:pt x="2150" y="206"/>
              </a:lnTo>
              <a:lnTo>
                <a:pt x="2137" y="204"/>
              </a:lnTo>
              <a:lnTo>
                <a:pt x="2123" y="200"/>
              </a:lnTo>
              <a:lnTo>
                <a:pt x="2110" y="199"/>
              </a:lnTo>
              <a:lnTo>
                <a:pt x="2117" y="149"/>
              </a:lnTo>
              <a:lnTo>
                <a:pt x="2121" y="152"/>
              </a:lnTo>
              <a:lnTo>
                <a:pt x="2124" y="156"/>
              </a:lnTo>
              <a:lnTo>
                <a:pt x="2130" y="160"/>
              </a:lnTo>
              <a:lnTo>
                <a:pt x="2135" y="163"/>
              </a:lnTo>
              <a:lnTo>
                <a:pt x="2141" y="167"/>
              </a:lnTo>
              <a:lnTo>
                <a:pt x="2143" y="169"/>
              </a:lnTo>
              <a:lnTo>
                <a:pt x="2145" y="171"/>
              </a:lnTo>
              <a:lnTo>
                <a:pt x="2152" y="173"/>
              </a:lnTo>
              <a:lnTo>
                <a:pt x="2158" y="174"/>
              </a:lnTo>
              <a:lnTo>
                <a:pt x="2165" y="178"/>
              </a:lnTo>
              <a:lnTo>
                <a:pt x="2173" y="180"/>
              </a:lnTo>
              <a:lnTo>
                <a:pt x="2178" y="180"/>
              </a:lnTo>
              <a:lnTo>
                <a:pt x="2185" y="182"/>
              </a:lnTo>
              <a:lnTo>
                <a:pt x="2193" y="184"/>
              </a:lnTo>
              <a:lnTo>
                <a:pt x="2200" y="184"/>
              </a:lnTo>
              <a:lnTo>
                <a:pt x="2210" y="184"/>
              </a:lnTo>
              <a:lnTo>
                <a:pt x="2219" y="184"/>
              </a:lnTo>
              <a:lnTo>
                <a:pt x="2226" y="184"/>
              </a:lnTo>
              <a:lnTo>
                <a:pt x="2232" y="184"/>
              </a:lnTo>
              <a:lnTo>
                <a:pt x="2239" y="184"/>
              </a:lnTo>
              <a:lnTo>
                <a:pt x="2245" y="182"/>
              </a:lnTo>
              <a:lnTo>
                <a:pt x="2252" y="182"/>
              </a:lnTo>
              <a:lnTo>
                <a:pt x="2256" y="180"/>
              </a:lnTo>
              <a:lnTo>
                <a:pt x="2261" y="178"/>
              </a:lnTo>
              <a:lnTo>
                <a:pt x="2263" y="178"/>
              </a:lnTo>
              <a:lnTo>
                <a:pt x="2267" y="176"/>
              </a:lnTo>
              <a:lnTo>
                <a:pt x="2271" y="174"/>
              </a:lnTo>
              <a:lnTo>
                <a:pt x="2272" y="174"/>
              </a:lnTo>
              <a:lnTo>
                <a:pt x="2276" y="173"/>
              </a:lnTo>
              <a:lnTo>
                <a:pt x="2278" y="171"/>
              </a:lnTo>
              <a:lnTo>
                <a:pt x="2280" y="169"/>
              </a:lnTo>
              <a:lnTo>
                <a:pt x="2282" y="167"/>
              </a:lnTo>
              <a:lnTo>
                <a:pt x="2284" y="165"/>
              </a:lnTo>
              <a:lnTo>
                <a:pt x="2285" y="163"/>
              </a:lnTo>
              <a:lnTo>
                <a:pt x="2285" y="161"/>
              </a:lnTo>
              <a:lnTo>
                <a:pt x="2285" y="160"/>
              </a:lnTo>
              <a:lnTo>
                <a:pt x="2285" y="156"/>
              </a:lnTo>
              <a:lnTo>
                <a:pt x="2285" y="154"/>
              </a:lnTo>
              <a:lnTo>
                <a:pt x="2285" y="150"/>
              </a:lnTo>
              <a:lnTo>
                <a:pt x="2284" y="149"/>
              </a:lnTo>
              <a:lnTo>
                <a:pt x="2282" y="147"/>
              </a:lnTo>
              <a:lnTo>
                <a:pt x="2280" y="145"/>
              </a:lnTo>
              <a:lnTo>
                <a:pt x="2278" y="143"/>
              </a:lnTo>
              <a:lnTo>
                <a:pt x="2278" y="141"/>
              </a:lnTo>
              <a:lnTo>
                <a:pt x="2274" y="139"/>
              </a:lnTo>
              <a:lnTo>
                <a:pt x="2271" y="137"/>
              </a:lnTo>
              <a:lnTo>
                <a:pt x="2267" y="136"/>
              </a:lnTo>
              <a:lnTo>
                <a:pt x="2263" y="134"/>
              </a:lnTo>
              <a:lnTo>
                <a:pt x="2256" y="130"/>
              </a:lnTo>
              <a:lnTo>
                <a:pt x="2247" y="126"/>
              </a:lnTo>
              <a:lnTo>
                <a:pt x="2234" y="123"/>
              </a:lnTo>
              <a:lnTo>
                <a:pt x="2222" y="119"/>
              </a:lnTo>
              <a:lnTo>
                <a:pt x="2211" y="113"/>
              </a:lnTo>
              <a:lnTo>
                <a:pt x="2200" y="110"/>
              </a:lnTo>
              <a:lnTo>
                <a:pt x="2189" y="106"/>
              </a:lnTo>
              <a:lnTo>
                <a:pt x="2182" y="102"/>
              </a:lnTo>
              <a:lnTo>
                <a:pt x="2174" y="100"/>
              </a:lnTo>
              <a:lnTo>
                <a:pt x="2167" y="97"/>
              </a:lnTo>
              <a:lnTo>
                <a:pt x="2161" y="93"/>
              </a:lnTo>
              <a:lnTo>
                <a:pt x="2160" y="91"/>
              </a:lnTo>
              <a:lnTo>
                <a:pt x="2156" y="89"/>
              </a:lnTo>
              <a:lnTo>
                <a:pt x="2150" y="86"/>
              </a:lnTo>
              <a:lnTo>
                <a:pt x="2145" y="80"/>
              </a:lnTo>
              <a:lnTo>
                <a:pt x="2145" y="78"/>
              </a:lnTo>
              <a:lnTo>
                <a:pt x="2143" y="76"/>
              </a:lnTo>
              <a:lnTo>
                <a:pt x="2141" y="74"/>
              </a:lnTo>
              <a:lnTo>
                <a:pt x="2139" y="73"/>
              </a:lnTo>
              <a:lnTo>
                <a:pt x="2137" y="69"/>
              </a:lnTo>
              <a:lnTo>
                <a:pt x="2137" y="67"/>
              </a:lnTo>
              <a:lnTo>
                <a:pt x="2135" y="65"/>
              </a:lnTo>
              <a:lnTo>
                <a:pt x="2135" y="63"/>
              </a:lnTo>
              <a:lnTo>
                <a:pt x="2135" y="58"/>
              </a:lnTo>
              <a:lnTo>
                <a:pt x="2135" y="54"/>
              </a:lnTo>
              <a:lnTo>
                <a:pt x="2135" y="50"/>
              </a:lnTo>
              <a:lnTo>
                <a:pt x="2137" y="47"/>
              </a:lnTo>
              <a:lnTo>
                <a:pt x="2137" y="43"/>
              </a:lnTo>
              <a:lnTo>
                <a:pt x="2139" y="39"/>
              </a:lnTo>
              <a:lnTo>
                <a:pt x="2141" y="37"/>
              </a:lnTo>
              <a:lnTo>
                <a:pt x="2143" y="34"/>
              </a:lnTo>
              <a:lnTo>
                <a:pt x="2145" y="32"/>
              </a:lnTo>
              <a:lnTo>
                <a:pt x="2148" y="28"/>
              </a:lnTo>
              <a:lnTo>
                <a:pt x="2150" y="26"/>
              </a:lnTo>
              <a:lnTo>
                <a:pt x="2152" y="26"/>
              </a:lnTo>
              <a:lnTo>
                <a:pt x="2156" y="23"/>
              </a:lnTo>
              <a:lnTo>
                <a:pt x="2160" y="21"/>
              </a:lnTo>
              <a:lnTo>
                <a:pt x="2161" y="19"/>
              </a:lnTo>
              <a:lnTo>
                <a:pt x="2167" y="17"/>
              </a:lnTo>
              <a:lnTo>
                <a:pt x="2173" y="13"/>
              </a:lnTo>
              <a:lnTo>
                <a:pt x="2176" y="13"/>
              </a:lnTo>
              <a:lnTo>
                <a:pt x="2182" y="12"/>
              </a:lnTo>
              <a:lnTo>
                <a:pt x="2185" y="10"/>
              </a:lnTo>
              <a:lnTo>
                <a:pt x="2191" y="8"/>
              </a:lnTo>
              <a:lnTo>
                <a:pt x="2197" y="8"/>
              </a:lnTo>
              <a:lnTo>
                <a:pt x="2200" y="6"/>
              </a:lnTo>
              <a:lnTo>
                <a:pt x="2206" y="4"/>
              </a:lnTo>
              <a:lnTo>
                <a:pt x="2217" y="2"/>
              </a:lnTo>
              <a:lnTo>
                <a:pt x="2230" y="2"/>
              </a:lnTo>
              <a:lnTo>
                <a:pt x="2235" y="0"/>
              </a:lnTo>
              <a:lnTo>
                <a:pt x="2243" y="0"/>
              </a:lnTo>
              <a:lnTo>
                <a:pt x="2248" y="0"/>
              </a:lnTo>
              <a:lnTo>
                <a:pt x="2256" y="0"/>
              </a:lnTo>
              <a:lnTo>
                <a:pt x="2261" y="0"/>
              </a:lnTo>
              <a:lnTo>
                <a:pt x="2269" y="0"/>
              </a:lnTo>
              <a:lnTo>
                <a:pt x="2282" y="0"/>
              </a:lnTo>
              <a:lnTo>
                <a:pt x="2293" y="0"/>
              </a:lnTo>
              <a:lnTo>
                <a:pt x="2306" y="0"/>
              </a:lnTo>
              <a:lnTo>
                <a:pt x="2319" y="2"/>
              </a:lnTo>
              <a:lnTo>
                <a:pt x="2345" y="2"/>
              </a:lnTo>
              <a:lnTo>
                <a:pt x="2354" y="4"/>
              </a:lnTo>
              <a:lnTo>
                <a:pt x="2359" y="4"/>
              </a:lnTo>
              <a:close/>
              <a:moveTo>
                <a:pt x="2139" y="4"/>
              </a:moveTo>
              <a:lnTo>
                <a:pt x="2137" y="4"/>
              </a:lnTo>
              <a:lnTo>
                <a:pt x="2135" y="4"/>
              </a:lnTo>
              <a:lnTo>
                <a:pt x="2134" y="6"/>
              </a:lnTo>
              <a:lnTo>
                <a:pt x="2130" y="8"/>
              </a:lnTo>
              <a:lnTo>
                <a:pt x="2124" y="10"/>
              </a:lnTo>
              <a:lnTo>
                <a:pt x="2117" y="15"/>
              </a:lnTo>
              <a:lnTo>
                <a:pt x="2110" y="21"/>
              </a:lnTo>
              <a:lnTo>
                <a:pt x="2100" y="28"/>
              </a:lnTo>
              <a:lnTo>
                <a:pt x="2089" y="36"/>
              </a:lnTo>
              <a:lnTo>
                <a:pt x="2084" y="39"/>
              </a:lnTo>
              <a:lnTo>
                <a:pt x="2078" y="45"/>
              </a:lnTo>
              <a:lnTo>
                <a:pt x="2060" y="60"/>
              </a:lnTo>
              <a:lnTo>
                <a:pt x="2043" y="73"/>
              </a:lnTo>
              <a:lnTo>
                <a:pt x="2028" y="86"/>
              </a:lnTo>
              <a:lnTo>
                <a:pt x="2015" y="97"/>
              </a:lnTo>
              <a:lnTo>
                <a:pt x="2008" y="104"/>
              </a:lnTo>
              <a:lnTo>
                <a:pt x="2000" y="112"/>
              </a:lnTo>
              <a:lnTo>
                <a:pt x="1995" y="117"/>
              </a:lnTo>
              <a:lnTo>
                <a:pt x="1989" y="124"/>
              </a:lnTo>
              <a:lnTo>
                <a:pt x="1987" y="130"/>
              </a:lnTo>
              <a:lnTo>
                <a:pt x="1986" y="136"/>
              </a:lnTo>
              <a:lnTo>
                <a:pt x="1984" y="143"/>
              </a:lnTo>
              <a:lnTo>
                <a:pt x="1984" y="149"/>
              </a:lnTo>
              <a:lnTo>
                <a:pt x="1982" y="156"/>
              </a:lnTo>
              <a:lnTo>
                <a:pt x="1982" y="163"/>
              </a:lnTo>
              <a:lnTo>
                <a:pt x="1980" y="173"/>
              </a:lnTo>
              <a:lnTo>
                <a:pt x="1980" y="180"/>
              </a:lnTo>
              <a:lnTo>
                <a:pt x="1982" y="186"/>
              </a:lnTo>
              <a:lnTo>
                <a:pt x="1982" y="189"/>
              </a:lnTo>
              <a:lnTo>
                <a:pt x="1984" y="193"/>
              </a:lnTo>
              <a:lnTo>
                <a:pt x="1984" y="197"/>
              </a:lnTo>
              <a:lnTo>
                <a:pt x="1986" y="200"/>
              </a:lnTo>
              <a:lnTo>
                <a:pt x="1987" y="202"/>
              </a:lnTo>
              <a:lnTo>
                <a:pt x="1987" y="204"/>
              </a:lnTo>
              <a:lnTo>
                <a:pt x="1989" y="204"/>
              </a:lnTo>
              <a:lnTo>
                <a:pt x="1989" y="206"/>
              </a:lnTo>
              <a:lnTo>
                <a:pt x="1991" y="206"/>
              </a:lnTo>
              <a:lnTo>
                <a:pt x="1891" y="206"/>
              </a:lnTo>
              <a:lnTo>
                <a:pt x="1893" y="206"/>
              </a:lnTo>
              <a:lnTo>
                <a:pt x="1895" y="204"/>
              </a:lnTo>
              <a:lnTo>
                <a:pt x="1897" y="200"/>
              </a:lnTo>
              <a:lnTo>
                <a:pt x="1899" y="200"/>
              </a:lnTo>
              <a:lnTo>
                <a:pt x="1900" y="199"/>
              </a:lnTo>
              <a:lnTo>
                <a:pt x="1902" y="197"/>
              </a:lnTo>
              <a:lnTo>
                <a:pt x="1902" y="193"/>
              </a:lnTo>
              <a:lnTo>
                <a:pt x="1904" y="187"/>
              </a:lnTo>
              <a:lnTo>
                <a:pt x="1906" y="186"/>
              </a:lnTo>
              <a:lnTo>
                <a:pt x="1908" y="182"/>
              </a:lnTo>
              <a:lnTo>
                <a:pt x="1908" y="174"/>
              </a:lnTo>
              <a:lnTo>
                <a:pt x="1910" y="167"/>
              </a:lnTo>
              <a:lnTo>
                <a:pt x="1912" y="161"/>
              </a:lnTo>
              <a:lnTo>
                <a:pt x="1913" y="154"/>
              </a:lnTo>
              <a:lnTo>
                <a:pt x="1915" y="143"/>
              </a:lnTo>
              <a:lnTo>
                <a:pt x="1915" y="132"/>
              </a:lnTo>
              <a:lnTo>
                <a:pt x="1915" y="123"/>
              </a:lnTo>
              <a:lnTo>
                <a:pt x="1910" y="113"/>
              </a:lnTo>
              <a:lnTo>
                <a:pt x="1904" y="104"/>
              </a:lnTo>
              <a:lnTo>
                <a:pt x="1902" y="99"/>
              </a:lnTo>
              <a:lnTo>
                <a:pt x="1899" y="93"/>
              </a:lnTo>
              <a:lnTo>
                <a:pt x="1891" y="84"/>
              </a:lnTo>
              <a:lnTo>
                <a:pt x="1884" y="74"/>
              </a:lnTo>
              <a:lnTo>
                <a:pt x="1875" y="63"/>
              </a:lnTo>
              <a:lnTo>
                <a:pt x="1865" y="54"/>
              </a:lnTo>
              <a:lnTo>
                <a:pt x="1856" y="43"/>
              </a:lnTo>
              <a:lnTo>
                <a:pt x="1849" y="36"/>
              </a:lnTo>
              <a:lnTo>
                <a:pt x="1841" y="28"/>
              </a:lnTo>
              <a:lnTo>
                <a:pt x="1834" y="21"/>
              </a:lnTo>
              <a:lnTo>
                <a:pt x="1826" y="15"/>
              </a:lnTo>
              <a:lnTo>
                <a:pt x="1821" y="12"/>
              </a:lnTo>
              <a:lnTo>
                <a:pt x="1815" y="8"/>
              </a:lnTo>
              <a:lnTo>
                <a:pt x="1810" y="6"/>
              </a:lnTo>
              <a:lnTo>
                <a:pt x="1808" y="4"/>
              </a:lnTo>
              <a:lnTo>
                <a:pt x="1806" y="4"/>
              </a:lnTo>
              <a:lnTo>
                <a:pt x="1825" y="2"/>
              </a:lnTo>
              <a:lnTo>
                <a:pt x="1841" y="2"/>
              </a:lnTo>
              <a:lnTo>
                <a:pt x="1858" y="2"/>
              </a:lnTo>
              <a:lnTo>
                <a:pt x="1871" y="2"/>
              </a:lnTo>
              <a:lnTo>
                <a:pt x="1875" y="2"/>
              </a:lnTo>
              <a:lnTo>
                <a:pt x="1880" y="2"/>
              </a:lnTo>
              <a:lnTo>
                <a:pt x="1884" y="2"/>
              </a:lnTo>
              <a:lnTo>
                <a:pt x="1889" y="2"/>
              </a:lnTo>
              <a:lnTo>
                <a:pt x="1891" y="4"/>
              </a:lnTo>
              <a:lnTo>
                <a:pt x="1895" y="4"/>
              </a:lnTo>
              <a:lnTo>
                <a:pt x="1899" y="6"/>
              </a:lnTo>
              <a:lnTo>
                <a:pt x="1900" y="6"/>
              </a:lnTo>
              <a:lnTo>
                <a:pt x="1902" y="8"/>
              </a:lnTo>
              <a:lnTo>
                <a:pt x="1904" y="10"/>
              </a:lnTo>
              <a:lnTo>
                <a:pt x="1908" y="12"/>
              </a:lnTo>
              <a:lnTo>
                <a:pt x="1912" y="17"/>
              </a:lnTo>
              <a:lnTo>
                <a:pt x="1917" y="23"/>
              </a:lnTo>
              <a:lnTo>
                <a:pt x="1936" y="45"/>
              </a:lnTo>
              <a:lnTo>
                <a:pt x="1950" y="63"/>
              </a:lnTo>
              <a:lnTo>
                <a:pt x="1962" y="80"/>
              </a:lnTo>
              <a:lnTo>
                <a:pt x="1967" y="86"/>
              </a:lnTo>
              <a:lnTo>
                <a:pt x="1969" y="91"/>
              </a:lnTo>
              <a:lnTo>
                <a:pt x="2036" y="34"/>
              </a:lnTo>
              <a:lnTo>
                <a:pt x="2037" y="32"/>
              </a:lnTo>
              <a:lnTo>
                <a:pt x="2039" y="28"/>
              </a:lnTo>
              <a:lnTo>
                <a:pt x="2041" y="26"/>
              </a:lnTo>
              <a:lnTo>
                <a:pt x="2043" y="24"/>
              </a:lnTo>
              <a:lnTo>
                <a:pt x="2045" y="23"/>
              </a:lnTo>
              <a:lnTo>
                <a:pt x="2045" y="21"/>
              </a:lnTo>
              <a:lnTo>
                <a:pt x="2045" y="19"/>
              </a:lnTo>
              <a:lnTo>
                <a:pt x="2045" y="15"/>
              </a:lnTo>
              <a:lnTo>
                <a:pt x="2045" y="12"/>
              </a:lnTo>
              <a:lnTo>
                <a:pt x="2045" y="10"/>
              </a:lnTo>
              <a:lnTo>
                <a:pt x="2045" y="8"/>
              </a:lnTo>
              <a:lnTo>
                <a:pt x="2043" y="6"/>
              </a:lnTo>
              <a:lnTo>
                <a:pt x="2041" y="4"/>
              </a:lnTo>
              <a:lnTo>
                <a:pt x="2039" y="4"/>
              </a:lnTo>
              <a:lnTo>
                <a:pt x="2139" y="4"/>
              </a:lnTo>
              <a:close/>
              <a:moveTo>
                <a:pt x="1841" y="206"/>
              </a:moveTo>
              <a:lnTo>
                <a:pt x="1828" y="208"/>
              </a:lnTo>
              <a:lnTo>
                <a:pt x="1813" y="208"/>
              </a:lnTo>
              <a:lnTo>
                <a:pt x="1799" y="208"/>
              </a:lnTo>
              <a:lnTo>
                <a:pt x="1786" y="208"/>
              </a:lnTo>
              <a:lnTo>
                <a:pt x="1780" y="208"/>
              </a:lnTo>
              <a:lnTo>
                <a:pt x="1775" y="208"/>
              </a:lnTo>
              <a:lnTo>
                <a:pt x="1769" y="208"/>
              </a:lnTo>
              <a:lnTo>
                <a:pt x="1765" y="206"/>
              </a:lnTo>
              <a:lnTo>
                <a:pt x="1762" y="206"/>
              </a:lnTo>
              <a:lnTo>
                <a:pt x="1758" y="204"/>
              </a:lnTo>
              <a:lnTo>
                <a:pt x="1756" y="204"/>
              </a:lnTo>
              <a:lnTo>
                <a:pt x="1756" y="202"/>
              </a:lnTo>
              <a:lnTo>
                <a:pt x="1752" y="202"/>
              </a:lnTo>
              <a:lnTo>
                <a:pt x="1751" y="199"/>
              </a:lnTo>
              <a:lnTo>
                <a:pt x="1749" y="197"/>
              </a:lnTo>
              <a:lnTo>
                <a:pt x="1745" y="193"/>
              </a:lnTo>
              <a:lnTo>
                <a:pt x="1741" y="187"/>
              </a:lnTo>
              <a:lnTo>
                <a:pt x="1738" y="182"/>
              </a:lnTo>
              <a:lnTo>
                <a:pt x="1734" y="174"/>
              </a:lnTo>
              <a:lnTo>
                <a:pt x="1726" y="160"/>
              </a:lnTo>
              <a:lnTo>
                <a:pt x="1717" y="143"/>
              </a:lnTo>
              <a:lnTo>
                <a:pt x="1710" y="143"/>
              </a:lnTo>
              <a:lnTo>
                <a:pt x="1702" y="145"/>
              </a:lnTo>
              <a:lnTo>
                <a:pt x="1693" y="145"/>
              </a:lnTo>
              <a:lnTo>
                <a:pt x="1684" y="147"/>
              </a:lnTo>
              <a:lnTo>
                <a:pt x="1673" y="147"/>
              </a:lnTo>
              <a:lnTo>
                <a:pt x="1660" y="147"/>
              </a:lnTo>
              <a:lnTo>
                <a:pt x="1652" y="149"/>
              </a:lnTo>
              <a:lnTo>
                <a:pt x="1647" y="149"/>
              </a:lnTo>
              <a:lnTo>
                <a:pt x="1630" y="149"/>
              </a:lnTo>
              <a:lnTo>
                <a:pt x="1586" y="149"/>
              </a:lnTo>
              <a:lnTo>
                <a:pt x="1578" y="156"/>
              </a:lnTo>
              <a:lnTo>
                <a:pt x="1562" y="178"/>
              </a:lnTo>
              <a:lnTo>
                <a:pt x="1558" y="184"/>
              </a:lnTo>
              <a:lnTo>
                <a:pt x="1554" y="189"/>
              </a:lnTo>
              <a:lnTo>
                <a:pt x="1554" y="191"/>
              </a:lnTo>
              <a:lnTo>
                <a:pt x="1554" y="193"/>
              </a:lnTo>
              <a:lnTo>
                <a:pt x="1553" y="195"/>
              </a:lnTo>
              <a:lnTo>
                <a:pt x="1553" y="197"/>
              </a:lnTo>
              <a:lnTo>
                <a:pt x="1553" y="199"/>
              </a:lnTo>
              <a:lnTo>
                <a:pt x="1554" y="200"/>
              </a:lnTo>
              <a:lnTo>
                <a:pt x="1554" y="204"/>
              </a:lnTo>
              <a:lnTo>
                <a:pt x="1554" y="206"/>
              </a:lnTo>
              <a:lnTo>
                <a:pt x="1293" y="206"/>
              </a:lnTo>
              <a:lnTo>
                <a:pt x="1295" y="206"/>
              </a:lnTo>
              <a:lnTo>
                <a:pt x="1297" y="204"/>
              </a:lnTo>
              <a:lnTo>
                <a:pt x="1299" y="202"/>
              </a:lnTo>
              <a:lnTo>
                <a:pt x="1301" y="199"/>
              </a:lnTo>
              <a:lnTo>
                <a:pt x="1305" y="195"/>
              </a:lnTo>
              <a:lnTo>
                <a:pt x="1306" y="191"/>
              </a:lnTo>
              <a:lnTo>
                <a:pt x="1308" y="187"/>
              </a:lnTo>
              <a:lnTo>
                <a:pt x="1310" y="182"/>
              </a:lnTo>
              <a:lnTo>
                <a:pt x="1310" y="176"/>
              </a:lnTo>
              <a:lnTo>
                <a:pt x="1314" y="165"/>
              </a:lnTo>
              <a:lnTo>
                <a:pt x="1316" y="152"/>
              </a:lnTo>
              <a:lnTo>
                <a:pt x="1317" y="134"/>
              </a:lnTo>
              <a:lnTo>
                <a:pt x="1321" y="113"/>
              </a:lnTo>
              <a:lnTo>
                <a:pt x="1323" y="100"/>
              </a:lnTo>
              <a:lnTo>
                <a:pt x="1327" y="76"/>
              </a:lnTo>
              <a:lnTo>
                <a:pt x="1327" y="56"/>
              </a:lnTo>
              <a:lnTo>
                <a:pt x="1329" y="41"/>
              </a:lnTo>
              <a:lnTo>
                <a:pt x="1329" y="36"/>
              </a:lnTo>
              <a:lnTo>
                <a:pt x="1329" y="30"/>
              </a:lnTo>
              <a:lnTo>
                <a:pt x="1329" y="24"/>
              </a:lnTo>
              <a:lnTo>
                <a:pt x="1329" y="21"/>
              </a:lnTo>
              <a:lnTo>
                <a:pt x="1327" y="17"/>
              </a:lnTo>
              <a:lnTo>
                <a:pt x="1327" y="13"/>
              </a:lnTo>
              <a:lnTo>
                <a:pt x="1325" y="10"/>
              </a:lnTo>
              <a:lnTo>
                <a:pt x="1323" y="8"/>
              </a:lnTo>
              <a:lnTo>
                <a:pt x="1321" y="6"/>
              </a:lnTo>
              <a:lnTo>
                <a:pt x="1321" y="4"/>
              </a:lnTo>
              <a:lnTo>
                <a:pt x="1319" y="4"/>
              </a:lnTo>
              <a:lnTo>
                <a:pt x="1421" y="4"/>
              </a:lnTo>
              <a:lnTo>
                <a:pt x="1417" y="6"/>
              </a:lnTo>
              <a:lnTo>
                <a:pt x="1416" y="8"/>
              </a:lnTo>
              <a:lnTo>
                <a:pt x="1414" y="8"/>
              </a:lnTo>
              <a:lnTo>
                <a:pt x="1414" y="10"/>
              </a:lnTo>
              <a:lnTo>
                <a:pt x="1412" y="13"/>
              </a:lnTo>
              <a:lnTo>
                <a:pt x="1410" y="17"/>
              </a:lnTo>
              <a:lnTo>
                <a:pt x="1408" y="21"/>
              </a:lnTo>
              <a:lnTo>
                <a:pt x="1406" y="26"/>
              </a:lnTo>
              <a:lnTo>
                <a:pt x="1404" y="32"/>
              </a:lnTo>
              <a:lnTo>
                <a:pt x="1403" y="43"/>
              </a:lnTo>
              <a:lnTo>
                <a:pt x="1399" y="56"/>
              </a:lnTo>
              <a:lnTo>
                <a:pt x="1397" y="74"/>
              </a:lnTo>
              <a:lnTo>
                <a:pt x="1393" y="97"/>
              </a:lnTo>
              <a:lnTo>
                <a:pt x="1393" y="110"/>
              </a:lnTo>
              <a:lnTo>
                <a:pt x="1388" y="152"/>
              </a:lnTo>
              <a:lnTo>
                <a:pt x="1386" y="169"/>
              </a:lnTo>
              <a:lnTo>
                <a:pt x="1386" y="171"/>
              </a:lnTo>
              <a:lnTo>
                <a:pt x="1386" y="173"/>
              </a:lnTo>
              <a:lnTo>
                <a:pt x="1386" y="174"/>
              </a:lnTo>
              <a:lnTo>
                <a:pt x="1388" y="176"/>
              </a:lnTo>
              <a:lnTo>
                <a:pt x="1390" y="178"/>
              </a:lnTo>
              <a:lnTo>
                <a:pt x="1392" y="178"/>
              </a:lnTo>
              <a:lnTo>
                <a:pt x="1393" y="180"/>
              </a:lnTo>
              <a:lnTo>
                <a:pt x="1399" y="180"/>
              </a:lnTo>
              <a:lnTo>
                <a:pt x="1403" y="180"/>
              </a:lnTo>
              <a:lnTo>
                <a:pt x="1410" y="180"/>
              </a:lnTo>
              <a:lnTo>
                <a:pt x="1432" y="180"/>
              </a:lnTo>
              <a:lnTo>
                <a:pt x="1449" y="180"/>
              </a:lnTo>
              <a:lnTo>
                <a:pt x="1464" y="180"/>
              </a:lnTo>
              <a:lnTo>
                <a:pt x="1473" y="178"/>
              </a:lnTo>
              <a:lnTo>
                <a:pt x="1479" y="178"/>
              </a:lnTo>
              <a:lnTo>
                <a:pt x="1482" y="178"/>
              </a:lnTo>
              <a:lnTo>
                <a:pt x="1493" y="174"/>
              </a:lnTo>
              <a:lnTo>
                <a:pt x="1499" y="174"/>
              </a:lnTo>
              <a:lnTo>
                <a:pt x="1503" y="173"/>
              </a:lnTo>
              <a:lnTo>
                <a:pt x="1508" y="171"/>
              </a:lnTo>
              <a:lnTo>
                <a:pt x="1514" y="169"/>
              </a:lnTo>
              <a:lnTo>
                <a:pt x="1525" y="156"/>
              </a:lnTo>
              <a:lnTo>
                <a:pt x="1540" y="143"/>
              </a:lnTo>
              <a:lnTo>
                <a:pt x="1554" y="126"/>
              </a:lnTo>
              <a:lnTo>
                <a:pt x="1569" y="108"/>
              </a:lnTo>
              <a:lnTo>
                <a:pt x="1595" y="78"/>
              </a:lnTo>
              <a:lnTo>
                <a:pt x="1606" y="65"/>
              </a:lnTo>
              <a:lnTo>
                <a:pt x="1615" y="52"/>
              </a:lnTo>
              <a:lnTo>
                <a:pt x="1625" y="43"/>
              </a:lnTo>
              <a:lnTo>
                <a:pt x="1630" y="34"/>
              </a:lnTo>
              <a:lnTo>
                <a:pt x="1636" y="26"/>
              </a:lnTo>
              <a:lnTo>
                <a:pt x="1640" y="21"/>
              </a:lnTo>
              <a:lnTo>
                <a:pt x="1643" y="17"/>
              </a:lnTo>
              <a:lnTo>
                <a:pt x="1643" y="15"/>
              </a:lnTo>
              <a:lnTo>
                <a:pt x="1643" y="13"/>
              </a:lnTo>
              <a:lnTo>
                <a:pt x="1641" y="10"/>
              </a:lnTo>
              <a:lnTo>
                <a:pt x="1640" y="6"/>
              </a:lnTo>
              <a:lnTo>
                <a:pt x="1638" y="4"/>
              </a:lnTo>
              <a:lnTo>
                <a:pt x="1719" y="4"/>
              </a:lnTo>
              <a:lnTo>
                <a:pt x="1775" y="117"/>
              </a:lnTo>
              <a:lnTo>
                <a:pt x="1784" y="136"/>
              </a:lnTo>
              <a:lnTo>
                <a:pt x="1793" y="152"/>
              </a:lnTo>
              <a:lnTo>
                <a:pt x="1802" y="167"/>
              </a:lnTo>
              <a:lnTo>
                <a:pt x="1806" y="173"/>
              </a:lnTo>
              <a:lnTo>
                <a:pt x="1810" y="178"/>
              </a:lnTo>
              <a:lnTo>
                <a:pt x="1813" y="182"/>
              </a:lnTo>
              <a:lnTo>
                <a:pt x="1817" y="187"/>
              </a:lnTo>
              <a:lnTo>
                <a:pt x="1821" y="191"/>
              </a:lnTo>
              <a:lnTo>
                <a:pt x="1825" y="195"/>
              </a:lnTo>
              <a:lnTo>
                <a:pt x="1828" y="199"/>
              </a:lnTo>
              <a:lnTo>
                <a:pt x="1834" y="202"/>
              </a:lnTo>
              <a:lnTo>
                <a:pt x="1838" y="204"/>
              </a:lnTo>
              <a:lnTo>
                <a:pt x="1839" y="206"/>
              </a:lnTo>
              <a:lnTo>
                <a:pt x="1841" y="206"/>
              </a:lnTo>
              <a:close/>
              <a:moveTo>
                <a:pt x="1271" y="156"/>
              </a:moveTo>
              <a:lnTo>
                <a:pt x="1269" y="160"/>
              </a:lnTo>
              <a:lnTo>
                <a:pt x="1268" y="163"/>
              </a:lnTo>
              <a:lnTo>
                <a:pt x="1262" y="169"/>
              </a:lnTo>
              <a:lnTo>
                <a:pt x="1256" y="174"/>
              </a:lnTo>
              <a:lnTo>
                <a:pt x="1255" y="178"/>
              </a:lnTo>
              <a:lnTo>
                <a:pt x="1251" y="180"/>
              </a:lnTo>
              <a:lnTo>
                <a:pt x="1245" y="184"/>
              </a:lnTo>
              <a:lnTo>
                <a:pt x="1242" y="187"/>
              </a:lnTo>
              <a:lnTo>
                <a:pt x="1238" y="189"/>
              </a:lnTo>
              <a:lnTo>
                <a:pt x="1234" y="191"/>
              </a:lnTo>
              <a:lnTo>
                <a:pt x="1231" y="193"/>
              </a:lnTo>
              <a:lnTo>
                <a:pt x="1221" y="197"/>
              </a:lnTo>
              <a:lnTo>
                <a:pt x="1218" y="199"/>
              </a:lnTo>
              <a:lnTo>
                <a:pt x="1214" y="200"/>
              </a:lnTo>
              <a:lnTo>
                <a:pt x="1208" y="200"/>
              </a:lnTo>
              <a:lnTo>
                <a:pt x="1205" y="202"/>
              </a:lnTo>
              <a:lnTo>
                <a:pt x="1199" y="204"/>
              </a:lnTo>
              <a:lnTo>
                <a:pt x="1193" y="204"/>
              </a:lnTo>
              <a:lnTo>
                <a:pt x="1188" y="206"/>
              </a:lnTo>
              <a:lnTo>
                <a:pt x="1184" y="206"/>
              </a:lnTo>
              <a:lnTo>
                <a:pt x="1177" y="208"/>
              </a:lnTo>
              <a:lnTo>
                <a:pt x="1171" y="208"/>
              </a:lnTo>
              <a:lnTo>
                <a:pt x="1160" y="210"/>
              </a:lnTo>
              <a:lnTo>
                <a:pt x="1147" y="210"/>
              </a:lnTo>
              <a:lnTo>
                <a:pt x="1142" y="210"/>
              </a:lnTo>
              <a:lnTo>
                <a:pt x="1134" y="210"/>
              </a:lnTo>
              <a:lnTo>
                <a:pt x="1127" y="210"/>
              </a:lnTo>
              <a:lnTo>
                <a:pt x="1118" y="210"/>
              </a:lnTo>
              <a:lnTo>
                <a:pt x="1110" y="210"/>
              </a:lnTo>
              <a:lnTo>
                <a:pt x="1103" y="208"/>
              </a:lnTo>
              <a:lnTo>
                <a:pt x="1095" y="208"/>
              </a:lnTo>
              <a:lnTo>
                <a:pt x="1088" y="206"/>
              </a:lnTo>
              <a:lnTo>
                <a:pt x="1081" y="204"/>
              </a:lnTo>
              <a:lnTo>
                <a:pt x="1073" y="204"/>
              </a:lnTo>
              <a:lnTo>
                <a:pt x="1066" y="200"/>
              </a:lnTo>
              <a:lnTo>
                <a:pt x="1060" y="199"/>
              </a:lnTo>
              <a:lnTo>
                <a:pt x="1053" y="197"/>
              </a:lnTo>
              <a:lnTo>
                <a:pt x="1047" y="195"/>
              </a:lnTo>
              <a:lnTo>
                <a:pt x="1044" y="193"/>
              </a:lnTo>
              <a:lnTo>
                <a:pt x="1040" y="191"/>
              </a:lnTo>
              <a:lnTo>
                <a:pt x="1034" y="189"/>
              </a:lnTo>
              <a:lnTo>
                <a:pt x="1029" y="186"/>
              </a:lnTo>
              <a:lnTo>
                <a:pt x="1025" y="182"/>
              </a:lnTo>
              <a:lnTo>
                <a:pt x="1020" y="180"/>
              </a:lnTo>
              <a:lnTo>
                <a:pt x="1016" y="176"/>
              </a:lnTo>
              <a:lnTo>
                <a:pt x="1010" y="173"/>
              </a:lnTo>
              <a:lnTo>
                <a:pt x="1007" y="169"/>
              </a:lnTo>
              <a:lnTo>
                <a:pt x="1003" y="165"/>
              </a:lnTo>
              <a:lnTo>
                <a:pt x="1001" y="161"/>
              </a:lnTo>
              <a:lnTo>
                <a:pt x="997" y="158"/>
              </a:lnTo>
              <a:lnTo>
                <a:pt x="995" y="154"/>
              </a:lnTo>
              <a:lnTo>
                <a:pt x="992" y="150"/>
              </a:lnTo>
              <a:lnTo>
                <a:pt x="990" y="145"/>
              </a:lnTo>
              <a:lnTo>
                <a:pt x="988" y="141"/>
              </a:lnTo>
              <a:lnTo>
                <a:pt x="988" y="137"/>
              </a:lnTo>
              <a:lnTo>
                <a:pt x="986" y="132"/>
              </a:lnTo>
              <a:lnTo>
                <a:pt x="986" y="128"/>
              </a:lnTo>
              <a:lnTo>
                <a:pt x="984" y="123"/>
              </a:lnTo>
              <a:lnTo>
                <a:pt x="984" y="119"/>
              </a:lnTo>
              <a:lnTo>
                <a:pt x="984" y="112"/>
              </a:lnTo>
              <a:lnTo>
                <a:pt x="986" y="106"/>
              </a:lnTo>
              <a:lnTo>
                <a:pt x="986" y="100"/>
              </a:lnTo>
              <a:lnTo>
                <a:pt x="988" y="93"/>
              </a:lnTo>
              <a:lnTo>
                <a:pt x="988" y="91"/>
              </a:lnTo>
              <a:lnTo>
                <a:pt x="990" y="87"/>
              </a:lnTo>
              <a:lnTo>
                <a:pt x="992" y="82"/>
              </a:lnTo>
              <a:lnTo>
                <a:pt x="994" y="76"/>
              </a:lnTo>
              <a:lnTo>
                <a:pt x="997" y="73"/>
              </a:lnTo>
              <a:lnTo>
                <a:pt x="1001" y="67"/>
              </a:lnTo>
              <a:lnTo>
                <a:pt x="1005" y="62"/>
              </a:lnTo>
              <a:lnTo>
                <a:pt x="1008" y="56"/>
              </a:lnTo>
              <a:lnTo>
                <a:pt x="1012" y="52"/>
              </a:lnTo>
              <a:lnTo>
                <a:pt x="1018" y="47"/>
              </a:lnTo>
              <a:lnTo>
                <a:pt x="1023" y="43"/>
              </a:lnTo>
              <a:lnTo>
                <a:pt x="1029" y="37"/>
              </a:lnTo>
              <a:lnTo>
                <a:pt x="1034" y="34"/>
              </a:lnTo>
              <a:lnTo>
                <a:pt x="1040" y="30"/>
              </a:lnTo>
              <a:lnTo>
                <a:pt x="1047" y="26"/>
              </a:lnTo>
              <a:lnTo>
                <a:pt x="1055" y="23"/>
              </a:lnTo>
              <a:lnTo>
                <a:pt x="1062" y="19"/>
              </a:lnTo>
              <a:lnTo>
                <a:pt x="1071" y="17"/>
              </a:lnTo>
              <a:lnTo>
                <a:pt x="1073" y="15"/>
              </a:lnTo>
              <a:lnTo>
                <a:pt x="1079" y="13"/>
              </a:lnTo>
              <a:lnTo>
                <a:pt x="1088" y="12"/>
              </a:lnTo>
              <a:lnTo>
                <a:pt x="1095" y="8"/>
              </a:lnTo>
              <a:lnTo>
                <a:pt x="1105" y="6"/>
              </a:lnTo>
              <a:lnTo>
                <a:pt x="1114" y="4"/>
              </a:lnTo>
              <a:lnTo>
                <a:pt x="1119" y="4"/>
              </a:lnTo>
              <a:lnTo>
                <a:pt x="1123" y="2"/>
              </a:lnTo>
              <a:lnTo>
                <a:pt x="1134" y="2"/>
              </a:lnTo>
              <a:lnTo>
                <a:pt x="1145" y="0"/>
              </a:lnTo>
              <a:lnTo>
                <a:pt x="1155" y="0"/>
              </a:lnTo>
              <a:lnTo>
                <a:pt x="1166" y="0"/>
              </a:lnTo>
              <a:lnTo>
                <a:pt x="1179" y="0"/>
              </a:lnTo>
              <a:lnTo>
                <a:pt x="1188" y="0"/>
              </a:lnTo>
              <a:lnTo>
                <a:pt x="1201" y="0"/>
              </a:lnTo>
              <a:lnTo>
                <a:pt x="1212" y="0"/>
              </a:lnTo>
              <a:lnTo>
                <a:pt x="1225" y="2"/>
              </a:lnTo>
              <a:lnTo>
                <a:pt x="1238" y="2"/>
              </a:lnTo>
              <a:lnTo>
                <a:pt x="1251" y="2"/>
              </a:lnTo>
              <a:lnTo>
                <a:pt x="1260" y="4"/>
              </a:lnTo>
              <a:lnTo>
                <a:pt x="1268" y="4"/>
              </a:lnTo>
              <a:lnTo>
                <a:pt x="1258" y="56"/>
              </a:lnTo>
              <a:lnTo>
                <a:pt x="1255" y="52"/>
              </a:lnTo>
              <a:lnTo>
                <a:pt x="1251" y="49"/>
              </a:lnTo>
              <a:lnTo>
                <a:pt x="1247" y="47"/>
              </a:lnTo>
              <a:lnTo>
                <a:pt x="1245" y="45"/>
              </a:lnTo>
              <a:lnTo>
                <a:pt x="1242" y="43"/>
              </a:lnTo>
              <a:lnTo>
                <a:pt x="1238" y="41"/>
              </a:lnTo>
              <a:lnTo>
                <a:pt x="1236" y="39"/>
              </a:lnTo>
              <a:lnTo>
                <a:pt x="1232" y="37"/>
              </a:lnTo>
              <a:lnTo>
                <a:pt x="1227" y="36"/>
              </a:lnTo>
              <a:lnTo>
                <a:pt x="1221" y="32"/>
              </a:lnTo>
              <a:lnTo>
                <a:pt x="1216" y="30"/>
              </a:lnTo>
              <a:lnTo>
                <a:pt x="1210" y="30"/>
              </a:lnTo>
              <a:lnTo>
                <a:pt x="1205" y="28"/>
              </a:lnTo>
              <a:lnTo>
                <a:pt x="1197" y="26"/>
              </a:lnTo>
              <a:lnTo>
                <a:pt x="1192" y="26"/>
              </a:lnTo>
              <a:lnTo>
                <a:pt x="1184" y="26"/>
              </a:lnTo>
              <a:lnTo>
                <a:pt x="1179" y="24"/>
              </a:lnTo>
              <a:lnTo>
                <a:pt x="1171" y="24"/>
              </a:lnTo>
              <a:lnTo>
                <a:pt x="1164" y="24"/>
              </a:lnTo>
              <a:lnTo>
                <a:pt x="1158" y="26"/>
              </a:lnTo>
              <a:lnTo>
                <a:pt x="1151" y="26"/>
              </a:lnTo>
              <a:lnTo>
                <a:pt x="1145" y="26"/>
              </a:lnTo>
              <a:lnTo>
                <a:pt x="1140" y="28"/>
              </a:lnTo>
              <a:lnTo>
                <a:pt x="1132" y="28"/>
              </a:lnTo>
              <a:lnTo>
                <a:pt x="1131" y="30"/>
              </a:lnTo>
              <a:lnTo>
                <a:pt x="1129" y="30"/>
              </a:lnTo>
              <a:lnTo>
                <a:pt x="1123" y="32"/>
              </a:lnTo>
              <a:lnTo>
                <a:pt x="1118" y="34"/>
              </a:lnTo>
              <a:lnTo>
                <a:pt x="1112" y="36"/>
              </a:lnTo>
              <a:lnTo>
                <a:pt x="1107" y="37"/>
              </a:lnTo>
              <a:lnTo>
                <a:pt x="1103" y="41"/>
              </a:lnTo>
              <a:lnTo>
                <a:pt x="1099" y="43"/>
              </a:lnTo>
              <a:lnTo>
                <a:pt x="1094" y="47"/>
              </a:lnTo>
              <a:lnTo>
                <a:pt x="1090" y="50"/>
              </a:lnTo>
              <a:lnTo>
                <a:pt x="1086" y="54"/>
              </a:lnTo>
              <a:lnTo>
                <a:pt x="1082" y="56"/>
              </a:lnTo>
              <a:lnTo>
                <a:pt x="1081" y="60"/>
              </a:lnTo>
              <a:lnTo>
                <a:pt x="1077" y="63"/>
              </a:lnTo>
              <a:lnTo>
                <a:pt x="1075" y="65"/>
              </a:lnTo>
              <a:lnTo>
                <a:pt x="1073" y="69"/>
              </a:lnTo>
              <a:lnTo>
                <a:pt x="1071" y="73"/>
              </a:lnTo>
              <a:lnTo>
                <a:pt x="1068" y="76"/>
              </a:lnTo>
              <a:lnTo>
                <a:pt x="1068" y="80"/>
              </a:lnTo>
              <a:lnTo>
                <a:pt x="1064" y="87"/>
              </a:lnTo>
              <a:lnTo>
                <a:pt x="1062" y="91"/>
              </a:lnTo>
              <a:lnTo>
                <a:pt x="1062" y="95"/>
              </a:lnTo>
              <a:lnTo>
                <a:pt x="1062" y="99"/>
              </a:lnTo>
              <a:lnTo>
                <a:pt x="1060" y="104"/>
              </a:lnTo>
              <a:lnTo>
                <a:pt x="1060" y="108"/>
              </a:lnTo>
              <a:lnTo>
                <a:pt x="1060" y="112"/>
              </a:lnTo>
              <a:lnTo>
                <a:pt x="1060" y="115"/>
              </a:lnTo>
              <a:lnTo>
                <a:pt x="1060" y="119"/>
              </a:lnTo>
              <a:lnTo>
                <a:pt x="1062" y="123"/>
              </a:lnTo>
              <a:lnTo>
                <a:pt x="1062" y="126"/>
              </a:lnTo>
              <a:lnTo>
                <a:pt x="1064" y="130"/>
              </a:lnTo>
              <a:lnTo>
                <a:pt x="1064" y="134"/>
              </a:lnTo>
              <a:lnTo>
                <a:pt x="1066" y="137"/>
              </a:lnTo>
              <a:lnTo>
                <a:pt x="1068" y="139"/>
              </a:lnTo>
              <a:lnTo>
                <a:pt x="1069" y="143"/>
              </a:lnTo>
              <a:lnTo>
                <a:pt x="1071" y="147"/>
              </a:lnTo>
              <a:lnTo>
                <a:pt x="1073" y="149"/>
              </a:lnTo>
              <a:lnTo>
                <a:pt x="1077" y="152"/>
              </a:lnTo>
              <a:lnTo>
                <a:pt x="1081" y="154"/>
              </a:lnTo>
              <a:lnTo>
                <a:pt x="1082" y="156"/>
              </a:lnTo>
              <a:lnTo>
                <a:pt x="1086" y="160"/>
              </a:lnTo>
              <a:lnTo>
                <a:pt x="1090" y="161"/>
              </a:lnTo>
              <a:lnTo>
                <a:pt x="1094" y="163"/>
              </a:lnTo>
              <a:lnTo>
                <a:pt x="1097" y="165"/>
              </a:lnTo>
              <a:lnTo>
                <a:pt x="1101" y="167"/>
              </a:lnTo>
              <a:lnTo>
                <a:pt x="1105" y="169"/>
              </a:lnTo>
              <a:lnTo>
                <a:pt x="1114" y="173"/>
              </a:lnTo>
              <a:lnTo>
                <a:pt x="1118" y="173"/>
              </a:lnTo>
              <a:lnTo>
                <a:pt x="1123" y="174"/>
              </a:lnTo>
              <a:lnTo>
                <a:pt x="1127" y="176"/>
              </a:lnTo>
              <a:lnTo>
                <a:pt x="1132" y="176"/>
              </a:lnTo>
              <a:lnTo>
                <a:pt x="1136" y="178"/>
              </a:lnTo>
              <a:lnTo>
                <a:pt x="1142" y="178"/>
              </a:lnTo>
              <a:lnTo>
                <a:pt x="1147" y="178"/>
              </a:lnTo>
              <a:lnTo>
                <a:pt x="1153" y="178"/>
              </a:lnTo>
              <a:lnTo>
                <a:pt x="1158" y="180"/>
              </a:lnTo>
              <a:lnTo>
                <a:pt x="1164" y="180"/>
              </a:lnTo>
              <a:lnTo>
                <a:pt x="1169" y="180"/>
              </a:lnTo>
              <a:lnTo>
                <a:pt x="1177" y="178"/>
              </a:lnTo>
              <a:lnTo>
                <a:pt x="1182" y="178"/>
              </a:lnTo>
              <a:lnTo>
                <a:pt x="1188" y="178"/>
              </a:lnTo>
              <a:lnTo>
                <a:pt x="1195" y="176"/>
              </a:lnTo>
              <a:lnTo>
                <a:pt x="1201" y="176"/>
              </a:lnTo>
              <a:lnTo>
                <a:pt x="1214" y="173"/>
              </a:lnTo>
              <a:lnTo>
                <a:pt x="1229" y="171"/>
              </a:lnTo>
              <a:lnTo>
                <a:pt x="1236" y="169"/>
              </a:lnTo>
              <a:lnTo>
                <a:pt x="1243" y="167"/>
              </a:lnTo>
              <a:lnTo>
                <a:pt x="1249" y="163"/>
              </a:lnTo>
              <a:lnTo>
                <a:pt x="1256" y="161"/>
              </a:lnTo>
              <a:lnTo>
                <a:pt x="1271" y="156"/>
              </a:lnTo>
              <a:close/>
              <a:moveTo>
                <a:pt x="1007" y="213"/>
              </a:moveTo>
              <a:lnTo>
                <a:pt x="990" y="213"/>
              </a:lnTo>
              <a:lnTo>
                <a:pt x="973" y="215"/>
              </a:lnTo>
              <a:lnTo>
                <a:pt x="957" y="215"/>
              </a:lnTo>
              <a:lnTo>
                <a:pt x="938" y="215"/>
              </a:lnTo>
              <a:lnTo>
                <a:pt x="929" y="215"/>
              </a:lnTo>
              <a:lnTo>
                <a:pt x="921" y="215"/>
              </a:lnTo>
              <a:lnTo>
                <a:pt x="916" y="213"/>
              </a:lnTo>
              <a:lnTo>
                <a:pt x="912" y="213"/>
              </a:lnTo>
              <a:lnTo>
                <a:pt x="910" y="213"/>
              </a:lnTo>
              <a:lnTo>
                <a:pt x="908" y="211"/>
              </a:lnTo>
              <a:lnTo>
                <a:pt x="907" y="211"/>
              </a:lnTo>
              <a:lnTo>
                <a:pt x="903" y="210"/>
              </a:lnTo>
              <a:lnTo>
                <a:pt x="901" y="210"/>
              </a:lnTo>
              <a:lnTo>
                <a:pt x="899" y="208"/>
              </a:lnTo>
              <a:lnTo>
                <a:pt x="896" y="206"/>
              </a:lnTo>
              <a:lnTo>
                <a:pt x="792" y="126"/>
              </a:lnTo>
              <a:lnTo>
                <a:pt x="788" y="124"/>
              </a:lnTo>
              <a:lnTo>
                <a:pt x="784" y="123"/>
              </a:lnTo>
              <a:lnTo>
                <a:pt x="781" y="121"/>
              </a:lnTo>
              <a:lnTo>
                <a:pt x="777" y="119"/>
              </a:lnTo>
              <a:lnTo>
                <a:pt x="775" y="117"/>
              </a:lnTo>
              <a:lnTo>
                <a:pt x="772" y="117"/>
              </a:lnTo>
              <a:lnTo>
                <a:pt x="768" y="117"/>
              </a:lnTo>
              <a:lnTo>
                <a:pt x="766" y="115"/>
              </a:lnTo>
              <a:lnTo>
                <a:pt x="762" y="115"/>
              </a:lnTo>
              <a:lnTo>
                <a:pt x="760" y="132"/>
              </a:lnTo>
              <a:lnTo>
                <a:pt x="759" y="147"/>
              </a:lnTo>
              <a:lnTo>
                <a:pt x="759" y="154"/>
              </a:lnTo>
              <a:lnTo>
                <a:pt x="759" y="161"/>
              </a:lnTo>
              <a:lnTo>
                <a:pt x="757" y="173"/>
              </a:lnTo>
              <a:lnTo>
                <a:pt x="757" y="180"/>
              </a:lnTo>
              <a:lnTo>
                <a:pt x="759" y="186"/>
              </a:lnTo>
              <a:lnTo>
                <a:pt x="759" y="189"/>
              </a:lnTo>
              <a:lnTo>
                <a:pt x="759" y="195"/>
              </a:lnTo>
              <a:lnTo>
                <a:pt x="760" y="197"/>
              </a:lnTo>
              <a:lnTo>
                <a:pt x="760" y="200"/>
              </a:lnTo>
              <a:lnTo>
                <a:pt x="762" y="202"/>
              </a:lnTo>
              <a:lnTo>
                <a:pt x="764" y="204"/>
              </a:lnTo>
              <a:lnTo>
                <a:pt x="766" y="206"/>
              </a:lnTo>
              <a:lnTo>
                <a:pt x="768" y="206"/>
              </a:lnTo>
              <a:lnTo>
                <a:pt x="666" y="206"/>
              </a:lnTo>
              <a:lnTo>
                <a:pt x="668" y="206"/>
              </a:lnTo>
              <a:lnTo>
                <a:pt x="670" y="206"/>
              </a:lnTo>
              <a:lnTo>
                <a:pt x="670" y="204"/>
              </a:lnTo>
              <a:lnTo>
                <a:pt x="672" y="202"/>
              </a:lnTo>
              <a:lnTo>
                <a:pt x="673" y="200"/>
              </a:lnTo>
              <a:lnTo>
                <a:pt x="677" y="197"/>
              </a:lnTo>
              <a:lnTo>
                <a:pt x="679" y="193"/>
              </a:lnTo>
              <a:lnTo>
                <a:pt x="681" y="189"/>
              </a:lnTo>
              <a:lnTo>
                <a:pt x="681" y="186"/>
              </a:lnTo>
              <a:lnTo>
                <a:pt x="683" y="180"/>
              </a:lnTo>
              <a:lnTo>
                <a:pt x="686" y="169"/>
              </a:lnTo>
              <a:lnTo>
                <a:pt x="688" y="154"/>
              </a:lnTo>
              <a:lnTo>
                <a:pt x="692" y="136"/>
              </a:lnTo>
              <a:lnTo>
                <a:pt x="696" y="113"/>
              </a:lnTo>
              <a:lnTo>
                <a:pt x="696" y="100"/>
              </a:lnTo>
              <a:lnTo>
                <a:pt x="699" y="76"/>
              </a:lnTo>
              <a:lnTo>
                <a:pt x="701" y="56"/>
              </a:lnTo>
              <a:lnTo>
                <a:pt x="703" y="41"/>
              </a:lnTo>
              <a:lnTo>
                <a:pt x="703" y="36"/>
              </a:lnTo>
              <a:lnTo>
                <a:pt x="703" y="30"/>
              </a:lnTo>
              <a:lnTo>
                <a:pt x="703" y="24"/>
              </a:lnTo>
              <a:lnTo>
                <a:pt x="701" y="21"/>
              </a:lnTo>
              <a:lnTo>
                <a:pt x="701" y="17"/>
              </a:lnTo>
              <a:lnTo>
                <a:pt x="699" y="13"/>
              </a:lnTo>
              <a:lnTo>
                <a:pt x="698" y="10"/>
              </a:lnTo>
              <a:lnTo>
                <a:pt x="696" y="8"/>
              </a:lnTo>
              <a:lnTo>
                <a:pt x="694" y="6"/>
              </a:lnTo>
              <a:lnTo>
                <a:pt x="692" y="4"/>
              </a:lnTo>
              <a:lnTo>
                <a:pt x="829" y="4"/>
              </a:lnTo>
              <a:lnTo>
                <a:pt x="840" y="4"/>
              </a:lnTo>
              <a:lnTo>
                <a:pt x="847" y="4"/>
              </a:lnTo>
              <a:lnTo>
                <a:pt x="853" y="4"/>
              </a:lnTo>
              <a:lnTo>
                <a:pt x="864" y="6"/>
              </a:lnTo>
              <a:lnTo>
                <a:pt x="870" y="6"/>
              </a:lnTo>
              <a:lnTo>
                <a:pt x="873" y="6"/>
              </a:lnTo>
              <a:lnTo>
                <a:pt x="884" y="8"/>
              </a:lnTo>
              <a:lnTo>
                <a:pt x="892" y="10"/>
              </a:lnTo>
              <a:lnTo>
                <a:pt x="896" y="12"/>
              </a:lnTo>
              <a:lnTo>
                <a:pt x="901" y="12"/>
              </a:lnTo>
              <a:lnTo>
                <a:pt x="907" y="15"/>
              </a:lnTo>
              <a:lnTo>
                <a:pt x="910" y="17"/>
              </a:lnTo>
              <a:lnTo>
                <a:pt x="914" y="17"/>
              </a:lnTo>
              <a:lnTo>
                <a:pt x="916" y="19"/>
              </a:lnTo>
              <a:lnTo>
                <a:pt x="918" y="21"/>
              </a:lnTo>
              <a:lnTo>
                <a:pt x="921" y="23"/>
              </a:lnTo>
              <a:lnTo>
                <a:pt x="923" y="24"/>
              </a:lnTo>
              <a:lnTo>
                <a:pt x="927" y="28"/>
              </a:lnTo>
              <a:lnTo>
                <a:pt x="929" y="30"/>
              </a:lnTo>
              <a:lnTo>
                <a:pt x="929" y="32"/>
              </a:lnTo>
              <a:lnTo>
                <a:pt x="931" y="36"/>
              </a:lnTo>
              <a:lnTo>
                <a:pt x="933" y="37"/>
              </a:lnTo>
              <a:lnTo>
                <a:pt x="933" y="39"/>
              </a:lnTo>
              <a:lnTo>
                <a:pt x="933" y="41"/>
              </a:lnTo>
              <a:lnTo>
                <a:pt x="933" y="43"/>
              </a:lnTo>
              <a:lnTo>
                <a:pt x="933" y="45"/>
              </a:lnTo>
              <a:lnTo>
                <a:pt x="934" y="47"/>
              </a:lnTo>
              <a:lnTo>
                <a:pt x="933" y="52"/>
              </a:lnTo>
              <a:lnTo>
                <a:pt x="933" y="58"/>
              </a:lnTo>
              <a:lnTo>
                <a:pt x="931" y="63"/>
              </a:lnTo>
              <a:lnTo>
                <a:pt x="929" y="67"/>
              </a:lnTo>
              <a:lnTo>
                <a:pt x="927" y="69"/>
              </a:lnTo>
              <a:lnTo>
                <a:pt x="925" y="73"/>
              </a:lnTo>
              <a:lnTo>
                <a:pt x="923" y="74"/>
              </a:lnTo>
              <a:lnTo>
                <a:pt x="921" y="76"/>
              </a:lnTo>
              <a:lnTo>
                <a:pt x="918" y="78"/>
              </a:lnTo>
              <a:lnTo>
                <a:pt x="916" y="80"/>
              </a:lnTo>
              <a:lnTo>
                <a:pt x="914" y="82"/>
              </a:lnTo>
              <a:lnTo>
                <a:pt x="910" y="84"/>
              </a:lnTo>
              <a:lnTo>
                <a:pt x="907" y="87"/>
              </a:lnTo>
              <a:lnTo>
                <a:pt x="899" y="91"/>
              </a:lnTo>
              <a:lnTo>
                <a:pt x="892" y="93"/>
              </a:lnTo>
              <a:lnTo>
                <a:pt x="884" y="97"/>
              </a:lnTo>
              <a:lnTo>
                <a:pt x="875" y="100"/>
              </a:lnTo>
              <a:lnTo>
                <a:pt x="866" y="102"/>
              </a:lnTo>
              <a:lnTo>
                <a:pt x="860" y="102"/>
              </a:lnTo>
              <a:lnTo>
                <a:pt x="855" y="104"/>
              </a:lnTo>
              <a:lnTo>
                <a:pt x="846" y="106"/>
              </a:lnTo>
              <a:lnTo>
                <a:pt x="847" y="108"/>
              </a:lnTo>
              <a:lnTo>
                <a:pt x="853" y="112"/>
              </a:lnTo>
              <a:lnTo>
                <a:pt x="859" y="113"/>
              </a:lnTo>
              <a:lnTo>
                <a:pt x="862" y="119"/>
              </a:lnTo>
              <a:lnTo>
                <a:pt x="938" y="173"/>
              </a:lnTo>
              <a:lnTo>
                <a:pt x="955" y="184"/>
              </a:lnTo>
              <a:lnTo>
                <a:pt x="966" y="193"/>
              </a:lnTo>
              <a:lnTo>
                <a:pt x="977" y="199"/>
              </a:lnTo>
              <a:lnTo>
                <a:pt x="984" y="204"/>
              </a:lnTo>
              <a:lnTo>
                <a:pt x="988" y="206"/>
              </a:lnTo>
              <a:lnTo>
                <a:pt x="992" y="208"/>
              </a:lnTo>
              <a:lnTo>
                <a:pt x="994" y="210"/>
              </a:lnTo>
              <a:lnTo>
                <a:pt x="999" y="211"/>
              </a:lnTo>
              <a:lnTo>
                <a:pt x="1007" y="213"/>
              </a:lnTo>
              <a:close/>
              <a:moveTo>
                <a:pt x="646" y="206"/>
              </a:moveTo>
              <a:lnTo>
                <a:pt x="631" y="208"/>
              </a:lnTo>
              <a:lnTo>
                <a:pt x="618" y="208"/>
              </a:lnTo>
              <a:lnTo>
                <a:pt x="603" y="208"/>
              </a:lnTo>
              <a:lnTo>
                <a:pt x="588" y="208"/>
              </a:lnTo>
              <a:lnTo>
                <a:pt x="583" y="208"/>
              </a:lnTo>
              <a:lnTo>
                <a:pt x="579" y="208"/>
              </a:lnTo>
              <a:lnTo>
                <a:pt x="574" y="208"/>
              </a:lnTo>
              <a:lnTo>
                <a:pt x="570" y="206"/>
              </a:lnTo>
              <a:lnTo>
                <a:pt x="564" y="206"/>
              </a:lnTo>
              <a:lnTo>
                <a:pt x="562" y="204"/>
              </a:lnTo>
              <a:lnTo>
                <a:pt x="561" y="204"/>
              </a:lnTo>
              <a:lnTo>
                <a:pt x="559" y="202"/>
              </a:lnTo>
              <a:lnTo>
                <a:pt x="557" y="202"/>
              </a:lnTo>
              <a:lnTo>
                <a:pt x="555" y="199"/>
              </a:lnTo>
              <a:lnTo>
                <a:pt x="553" y="197"/>
              </a:lnTo>
              <a:lnTo>
                <a:pt x="549" y="193"/>
              </a:lnTo>
              <a:lnTo>
                <a:pt x="546" y="187"/>
              </a:lnTo>
              <a:lnTo>
                <a:pt x="542" y="182"/>
              </a:lnTo>
              <a:lnTo>
                <a:pt x="538" y="174"/>
              </a:lnTo>
              <a:lnTo>
                <a:pt x="531" y="160"/>
              </a:lnTo>
              <a:lnTo>
                <a:pt x="522" y="143"/>
              </a:lnTo>
              <a:lnTo>
                <a:pt x="514" y="143"/>
              </a:lnTo>
              <a:lnTo>
                <a:pt x="507" y="145"/>
              </a:lnTo>
              <a:lnTo>
                <a:pt x="498" y="145"/>
              </a:lnTo>
              <a:lnTo>
                <a:pt x="488" y="147"/>
              </a:lnTo>
              <a:lnTo>
                <a:pt x="477" y="147"/>
              </a:lnTo>
              <a:lnTo>
                <a:pt x="464" y="147"/>
              </a:lnTo>
              <a:lnTo>
                <a:pt x="457" y="149"/>
              </a:lnTo>
              <a:lnTo>
                <a:pt x="450" y="149"/>
              </a:lnTo>
              <a:lnTo>
                <a:pt x="435" y="149"/>
              </a:lnTo>
              <a:lnTo>
                <a:pt x="390" y="149"/>
              </a:lnTo>
              <a:lnTo>
                <a:pt x="383" y="156"/>
              </a:lnTo>
              <a:lnTo>
                <a:pt x="368" y="176"/>
              </a:lnTo>
              <a:lnTo>
                <a:pt x="363" y="182"/>
              </a:lnTo>
              <a:lnTo>
                <a:pt x="361" y="186"/>
              </a:lnTo>
              <a:lnTo>
                <a:pt x="361" y="187"/>
              </a:lnTo>
              <a:lnTo>
                <a:pt x="359" y="191"/>
              </a:lnTo>
              <a:lnTo>
                <a:pt x="359" y="193"/>
              </a:lnTo>
              <a:lnTo>
                <a:pt x="357" y="195"/>
              </a:lnTo>
              <a:lnTo>
                <a:pt x="357" y="197"/>
              </a:lnTo>
              <a:lnTo>
                <a:pt x="357" y="199"/>
              </a:lnTo>
              <a:lnTo>
                <a:pt x="359" y="200"/>
              </a:lnTo>
              <a:lnTo>
                <a:pt x="361" y="206"/>
              </a:lnTo>
              <a:lnTo>
                <a:pt x="272" y="206"/>
              </a:lnTo>
              <a:lnTo>
                <a:pt x="276" y="204"/>
              </a:lnTo>
              <a:lnTo>
                <a:pt x="281" y="200"/>
              </a:lnTo>
              <a:lnTo>
                <a:pt x="285" y="197"/>
              </a:lnTo>
              <a:lnTo>
                <a:pt x="290" y="193"/>
              </a:lnTo>
              <a:lnTo>
                <a:pt x="296" y="189"/>
              </a:lnTo>
              <a:lnTo>
                <a:pt x="301" y="184"/>
              </a:lnTo>
              <a:lnTo>
                <a:pt x="313" y="173"/>
              </a:lnTo>
              <a:lnTo>
                <a:pt x="320" y="165"/>
              </a:lnTo>
              <a:lnTo>
                <a:pt x="327" y="160"/>
              </a:lnTo>
              <a:lnTo>
                <a:pt x="342" y="145"/>
              </a:lnTo>
              <a:lnTo>
                <a:pt x="357" y="126"/>
              </a:lnTo>
              <a:lnTo>
                <a:pt x="374" y="108"/>
              </a:lnTo>
              <a:lnTo>
                <a:pt x="400" y="78"/>
              </a:lnTo>
              <a:lnTo>
                <a:pt x="411" y="65"/>
              </a:lnTo>
              <a:lnTo>
                <a:pt x="420" y="52"/>
              </a:lnTo>
              <a:lnTo>
                <a:pt x="429" y="43"/>
              </a:lnTo>
              <a:lnTo>
                <a:pt x="435" y="34"/>
              </a:lnTo>
              <a:lnTo>
                <a:pt x="440" y="26"/>
              </a:lnTo>
              <a:lnTo>
                <a:pt x="444" y="21"/>
              </a:lnTo>
              <a:lnTo>
                <a:pt x="446" y="17"/>
              </a:lnTo>
              <a:lnTo>
                <a:pt x="448" y="17"/>
              </a:lnTo>
              <a:lnTo>
                <a:pt x="448" y="15"/>
              </a:lnTo>
              <a:lnTo>
                <a:pt x="448" y="13"/>
              </a:lnTo>
              <a:lnTo>
                <a:pt x="446" y="10"/>
              </a:lnTo>
              <a:lnTo>
                <a:pt x="444" y="6"/>
              </a:lnTo>
              <a:lnTo>
                <a:pt x="442" y="4"/>
              </a:lnTo>
              <a:lnTo>
                <a:pt x="524" y="4"/>
              </a:lnTo>
              <a:lnTo>
                <a:pt x="579" y="117"/>
              </a:lnTo>
              <a:lnTo>
                <a:pt x="588" y="136"/>
              </a:lnTo>
              <a:lnTo>
                <a:pt x="598" y="152"/>
              </a:lnTo>
              <a:lnTo>
                <a:pt x="607" y="167"/>
              </a:lnTo>
              <a:lnTo>
                <a:pt x="611" y="173"/>
              </a:lnTo>
              <a:lnTo>
                <a:pt x="614" y="178"/>
              </a:lnTo>
              <a:lnTo>
                <a:pt x="618" y="182"/>
              </a:lnTo>
              <a:lnTo>
                <a:pt x="622" y="187"/>
              </a:lnTo>
              <a:lnTo>
                <a:pt x="625" y="191"/>
              </a:lnTo>
              <a:lnTo>
                <a:pt x="629" y="195"/>
              </a:lnTo>
              <a:lnTo>
                <a:pt x="633" y="199"/>
              </a:lnTo>
              <a:lnTo>
                <a:pt x="638" y="202"/>
              </a:lnTo>
              <a:lnTo>
                <a:pt x="642" y="204"/>
              </a:lnTo>
              <a:lnTo>
                <a:pt x="644" y="206"/>
              </a:lnTo>
              <a:lnTo>
                <a:pt x="646" y="206"/>
              </a:lnTo>
              <a:close/>
              <a:moveTo>
                <a:pt x="287" y="143"/>
              </a:moveTo>
              <a:lnTo>
                <a:pt x="287" y="147"/>
              </a:lnTo>
              <a:lnTo>
                <a:pt x="287" y="150"/>
              </a:lnTo>
              <a:lnTo>
                <a:pt x="285" y="152"/>
              </a:lnTo>
              <a:lnTo>
                <a:pt x="285" y="156"/>
              </a:lnTo>
              <a:lnTo>
                <a:pt x="283" y="160"/>
              </a:lnTo>
              <a:lnTo>
                <a:pt x="281" y="161"/>
              </a:lnTo>
              <a:lnTo>
                <a:pt x="279" y="165"/>
              </a:lnTo>
              <a:lnTo>
                <a:pt x="277" y="167"/>
              </a:lnTo>
              <a:lnTo>
                <a:pt x="274" y="171"/>
              </a:lnTo>
              <a:lnTo>
                <a:pt x="270" y="173"/>
              </a:lnTo>
              <a:lnTo>
                <a:pt x="266" y="176"/>
              </a:lnTo>
              <a:lnTo>
                <a:pt x="263" y="178"/>
              </a:lnTo>
              <a:lnTo>
                <a:pt x="259" y="182"/>
              </a:lnTo>
              <a:lnTo>
                <a:pt x="255" y="184"/>
              </a:lnTo>
              <a:lnTo>
                <a:pt x="250" y="186"/>
              </a:lnTo>
              <a:lnTo>
                <a:pt x="244" y="187"/>
              </a:lnTo>
              <a:lnTo>
                <a:pt x="239" y="189"/>
              </a:lnTo>
              <a:lnTo>
                <a:pt x="233" y="193"/>
              </a:lnTo>
              <a:lnTo>
                <a:pt x="227" y="195"/>
              </a:lnTo>
              <a:lnTo>
                <a:pt x="222" y="197"/>
              </a:lnTo>
              <a:lnTo>
                <a:pt x="214" y="197"/>
              </a:lnTo>
              <a:lnTo>
                <a:pt x="207" y="199"/>
              </a:lnTo>
              <a:lnTo>
                <a:pt x="200" y="200"/>
              </a:lnTo>
              <a:lnTo>
                <a:pt x="194" y="202"/>
              </a:lnTo>
              <a:lnTo>
                <a:pt x="187" y="202"/>
              </a:lnTo>
              <a:lnTo>
                <a:pt x="177" y="204"/>
              </a:lnTo>
              <a:lnTo>
                <a:pt x="170" y="204"/>
              </a:lnTo>
              <a:lnTo>
                <a:pt x="163" y="204"/>
              </a:lnTo>
              <a:lnTo>
                <a:pt x="155" y="206"/>
              </a:lnTo>
              <a:lnTo>
                <a:pt x="146" y="206"/>
              </a:lnTo>
              <a:lnTo>
                <a:pt x="137" y="206"/>
              </a:lnTo>
              <a:lnTo>
                <a:pt x="127" y="206"/>
              </a:lnTo>
              <a:lnTo>
                <a:pt x="0" y="206"/>
              </a:lnTo>
              <a:lnTo>
                <a:pt x="2" y="204"/>
              </a:lnTo>
              <a:lnTo>
                <a:pt x="5" y="202"/>
              </a:lnTo>
              <a:lnTo>
                <a:pt x="5" y="200"/>
              </a:lnTo>
              <a:lnTo>
                <a:pt x="7" y="199"/>
              </a:lnTo>
              <a:lnTo>
                <a:pt x="9" y="197"/>
              </a:lnTo>
              <a:lnTo>
                <a:pt x="11" y="193"/>
              </a:lnTo>
              <a:lnTo>
                <a:pt x="13" y="187"/>
              </a:lnTo>
              <a:lnTo>
                <a:pt x="15" y="182"/>
              </a:lnTo>
              <a:lnTo>
                <a:pt x="16" y="176"/>
              </a:lnTo>
              <a:lnTo>
                <a:pt x="18" y="167"/>
              </a:lnTo>
              <a:lnTo>
                <a:pt x="22" y="154"/>
              </a:lnTo>
              <a:lnTo>
                <a:pt x="24" y="136"/>
              </a:lnTo>
              <a:lnTo>
                <a:pt x="28" y="113"/>
              </a:lnTo>
              <a:lnTo>
                <a:pt x="29" y="100"/>
              </a:lnTo>
              <a:lnTo>
                <a:pt x="31" y="76"/>
              </a:lnTo>
              <a:lnTo>
                <a:pt x="33" y="56"/>
              </a:lnTo>
              <a:lnTo>
                <a:pt x="35" y="41"/>
              </a:lnTo>
              <a:lnTo>
                <a:pt x="35" y="36"/>
              </a:lnTo>
              <a:lnTo>
                <a:pt x="35" y="30"/>
              </a:lnTo>
              <a:lnTo>
                <a:pt x="35" y="24"/>
              </a:lnTo>
              <a:lnTo>
                <a:pt x="33" y="21"/>
              </a:lnTo>
              <a:lnTo>
                <a:pt x="33" y="17"/>
              </a:lnTo>
              <a:lnTo>
                <a:pt x="33" y="13"/>
              </a:lnTo>
              <a:lnTo>
                <a:pt x="29" y="10"/>
              </a:lnTo>
              <a:lnTo>
                <a:pt x="29" y="8"/>
              </a:lnTo>
              <a:lnTo>
                <a:pt x="28" y="6"/>
              </a:lnTo>
              <a:lnTo>
                <a:pt x="24" y="4"/>
              </a:lnTo>
              <a:lnTo>
                <a:pt x="168" y="4"/>
              </a:lnTo>
              <a:lnTo>
                <a:pt x="177" y="4"/>
              </a:lnTo>
              <a:lnTo>
                <a:pt x="189" y="4"/>
              </a:lnTo>
              <a:lnTo>
                <a:pt x="198" y="4"/>
              </a:lnTo>
              <a:lnTo>
                <a:pt x="205" y="6"/>
              </a:lnTo>
              <a:lnTo>
                <a:pt x="213" y="6"/>
              </a:lnTo>
              <a:lnTo>
                <a:pt x="216" y="6"/>
              </a:lnTo>
              <a:lnTo>
                <a:pt x="220" y="6"/>
              </a:lnTo>
              <a:lnTo>
                <a:pt x="227" y="8"/>
              </a:lnTo>
              <a:lnTo>
                <a:pt x="233" y="10"/>
              </a:lnTo>
              <a:lnTo>
                <a:pt x="239" y="10"/>
              </a:lnTo>
              <a:lnTo>
                <a:pt x="242" y="12"/>
              </a:lnTo>
              <a:lnTo>
                <a:pt x="246" y="13"/>
              </a:lnTo>
              <a:lnTo>
                <a:pt x="250" y="15"/>
              </a:lnTo>
              <a:lnTo>
                <a:pt x="253" y="17"/>
              </a:lnTo>
              <a:lnTo>
                <a:pt x="255" y="19"/>
              </a:lnTo>
              <a:lnTo>
                <a:pt x="259" y="21"/>
              </a:lnTo>
              <a:lnTo>
                <a:pt x="261" y="23"/>
              </a:lnTo>
              <a:lnTo>
                <a:pt x="264" y="24"/>
              </a:lnTo>
              <a:lnTo>
                <a:pt x="266" y="28"/>
              </a:lnTo>
              <a:lnTo>
                <a:pt x="268" y="30"/>
              </a:lnTo>
              <a:lnTo>
                <a:pt x="270" y="32"/>
              </a:lnTo>
              <a:lnTo>
                <a:pt x="270" y="36"/>
              </a:lnTo>
              <a:lnTo>
                <a:pt x="272" y="37"/>
              </a:lnTo>
              <a:lnTo>
                <a:pt x="272" y="41"/>
              </a:lnTo>
              <a:lnTo>
                <a:pt x="272" y="45"/>
              </a:lnTo>
              <a:lnTo>
                <a:pt x="272" y="49"/>
              </a:lnTo>
              <a:lnTo>
                <a:pt x="270" y="52"/>
              </a:lnTo>
              <a:lnTo>
                <a:pt x="268" y="56"/>
              </a:lnTo>
              <a:lnTo>
                <a:pt x="268" y="58"/>
              </a:lnTo>
              <a:lnTo>
                <a:pt x="266" y="60"/>
              </a:lnTo>
              <a:lnTo>
                <a:pt x="264" y="62"/>
              </a:lnTo>
              <a:lnTo>
                <a:pt x="261" y="65"/>
              </a:lnTo>
              <a:lnTo>
                <a:pt x="259" y="67"/>
              </a:lnTo>
              <a:lnTo>
                <a:pt x="255" y="69"/>
              </a:lnTo>
              <a:lnTo>
                <a:pt x="253" y="71"/>
              </a:lnTo>
              <a:lnTo>
                <a:pt x="250" y="73"/>
              </a:lnTo>
              <a:lnTo>
                <a:pt x="244" y="76"/>
              </a:lnTo>
              <a:lnTo>
                <a:pt x="239" y="78"/>
              </a:lnTo>
              <a:lnTo>
                <a:pt x="233" y="82"/>
              </a:lnTo>
              <a:lnTo>
                <a:pt x="226" y="84"/>
              </a:lnTo>
              <a:lnTo>
                <a:pt x="218" y="86"/>
              </a:lnTo>
              <a:lnTo>
                <a:pt x="211" y="87"/>
              </a:lnTo>
              <a:lnTo>
                <a:pt x="207" y="89"/>
              </a:lnTo>
              <a:lnTo>
                <a:pt x="203" y="89"/>
              </a:lnTo>
              <a:lnTo>
                <a:pt x="194" y="91"/>
              </a:lnTo>
              <a:lnTo>
                <a:pt x="187" y="93"/>
              </a:lnTo>
              <a:lnTo>
                <a:pt x="198" y="93"/>
              </a:lnTo>
              <a:lnTo>
                <a:pt x="209" y="95"/>
              </a:lnTo>
              <a:lnTo>
                <a:pt x="218" y="95"/>
              </a:lnTo>
              <a:lnTo>
                <a:pt x="227" y="97"/>
              </a:lnTo>
              <a:lnTo>
                <a:pt x="231" y="99"/>
              </a:lnTo>
              <a:lnTo>
                <a:pt x="237" y="99"/>
              </a:lnTo>
              <a:lnTo>
                <a:pt x="244" y="102"/>
              </a:lnTo>
              <a:lnTo>
                <a:pt x="248" y="102"/>
              </a:lnTo>
              <a:lnTo>
                <a:pt x="251" y="104"/>
              </a:lnTo>
              <a:lnTo>
                <a:pt x="255" y="106"/>
              </a:lnTo>
              <a:lnTo>
                <a:pt x="257" y="106"/>
              </a:lnTo>
              <a:lnTo>
                <a:pt x="261" y="108"/>
              </a:lnTo>
              <a:lnTo>
                <a:pt x="264" y="110"/>
              </a:lnTo>
              <a:lnTo>
                <a:pt x="268" y="112"/>
              </a:lnTo>
              <a:lnTo>
                <a:pt x="270" y="113"/>
              </a:lnTo>
              <a:lnTo>
                <a:pt x="274" y="115"/>
              </a:lnTo>
              <a:lnTo>
                <a:pt x="276" y="119"/>
              </a:lnTo>
              <a:lnTo>
                <a:pt x="277" y="121"/>
              </a:lnTo>
              <a:lnTo>
                <a:pt x="279" y="123"/>
              </a:lnTo>
              <a:lnTo>
                <a:pt x="281" y="124"/>
              </a:lnTo>
              <a:lnTo>
                <a:pt x="283" y="128"/>
              </a:lnTo>
              <a:lnTo>
                <a:pt x="285" y="130"/>
              </a:lnTo>
              <a:lnTo>
                <a:pt x="285" y="132"/>
              </a:lnTo>
              <a:lnTo>
                <a:pt x="287" y="136"/>
              </a:lnTo>
              <a:lnTo>
                <a:pt x="287" y="137"/>
              </a:lnTo>
              <a:lnTo>
                <a:pt x="287" y="141"/>
              </a:lnTo>
              <a:lnTo>
                <a:pt x="287" y="143"/>
              </a:lnTo>
              <a:close/>
              <a:moveTo>
                <a:pt x="1706" y="121"/>
              </a:moveTo>
              <a:lnTo>
                <a:pt x="1669" y="52"/>
              </a:lnTo>
              <a:lnTo>
                <a:pt x="1610" y="121"/>
              </a:lnTo>
              <a:lnTo>
                <a:pt x="1706" y="121"/>
              </a:lnTo>
              <a:close/>
              <a:moveTo>
                <a:pt x="860" y="54"/>
              </a:moveTo>
              <a:lnTo>
                <a:pt x="860" y="50"/>
              </a:lnTo>
              <a:lnTo>
                <a:pt x="859" y="49"/>
              </a:lnTo>
              <a:lnTo>
                <a:pt x="859" y="45"/>
              </a:lnTo>
              <a:lnTo>
                <a:pt x="857" y="43"/>
              </a:lnTo>
              <a:lnTo>
                <a:pt x="855" y="39"/>
              </a:lnTo>
              <a:lnTo>
                <a:pt x="853" y="37"/>
              </a:lnTo>
              <a:lnTo>
                <a:pt x="849" y="36"/>
              </a:lnTo>
              <a:lnTo>
                <a:pt x="846" y="36"/>
              </a:lnTo>
              <a:lnTo>
                <a:pt x="844" y="34"/>
              </a:lnTo>
              <a:lnTo>
                <a:pt x="838" y="32"/>
              </a:lnTo>
              <a:lnTo>
                <a:pt x="834" y="32"/>
              </a:lnTo>
              <a:lnTo>
                <a:pt x="829" y="30"/>
              </a:lnTo>
              <a:lnTo>
                <a:pt x="823" y="30"/>
              </a:lnTo>
              <a:lnTo>
                <a:pt x="818" y="28"/>
              </a:lnTo>
              <a:lnTo>
                <a:pt x="812" y="28"/>
              </a:lnTo>
              <a:lnTo>
                <a:pt x="805" y="28"/>
              </a:lnTo>
              <a:lnTo>
                <a:pt x="788" y="28"/>
              </a:lnTo>
              <a:lnTo>
                <a:pt x="783" y="28"/>
              </a:lnTo>
              <a:lnTo>
                <a:pt x="775" y="28"/>
              </a:lnTo>
              <a:lnTo>
                <a:pt x="775" y="36"/>
              </a:lnTo>
              <a:lnTo>
                <a:pt x="773" y="47"/>
              </a:lnTo>
              <a:lnTo>
                <a:pt x="770" y="60"/>
              </a:lnTo>
              <a:lnTo>
                <a:pt x="768" y="76"/>
              </a:lnTo>
              <a:lnTo>
                <a:pt x="766" y="91"/>
              </a:lnTo>
              <a:lnTo>
                <a:pt x="770" y="91"/>
              </a:lnTo>
              <a:lnTo>
                <a:pt x="773" y="91"/>
              </a:lnTo>
              <a:lnTo>
                <a:pt x="783" y="91"/>
              </a:lnTo>
              <a:lnTo>
                <a:pt x="792" y="91"/>
              </a:lnTo>
              <a:lnTo>
                <a:pt x="799" y="91"/>
              </a:lnTo>
              <a:lnTo>
                <a:pt x="807" y="89"/>
              </a:lnTo>
              <a:lnTo>
                <a:pt x="814" y="89"/>
              </a:lnTo>
              <a:lnTo>
                <a:pt x="818" y="89"/>
              </a:lnTo>
              <a:lnTo>
                <a:pt x="822" y="87"/>
              </a:lnTo>
              <a:lnTo>
                <a:pt x="827" y="86"/>
              </a:lnTo>
              <a:lnTo>
                <a:pt x="834" y="84"/>
              </a:lnTo>
              <a:lnTo>
                <a:pt x="836" y="82"/>
              </a:lnTo>
              <a:lnTo>
                <a:pt x="838" y="82"/>
              </a:lnTo>
              <a:lnTo>
                <a:pt x="844" y="78"/>
              </a:lnTo>
              <a:lnTo>
                <a:pt x="846" y="76"/>
              </a:lnTo>
              <a:lnTo>
                <a:pt x="847" y="76"/>
              </a:lnTo>
              <a:lnTo>
                <a:pt x="851" y="73"/>
              </a:lnTo>
              <a:lnTo>
                <a:pt x="855" y="69"/>
              </a:lnTo>
              <a:lnTo>
                <a:pt x="857" y="65"/>
              </a:lnTo>
              <a:lnTo>
                <a:pt x="859" y="62"/>
              </a:lnTo>
              <a:lnTo>
                <a:pt x="860" y="58"/>
              </a:lnTo>
              <a:lnTo>
                <a:pt x="860" y="54"/>
              </a:lnTo>
              <a:close/>
              <a:moveTo>
                <a:pt x="511" y="121"/>
              </a:moveTo>
              <a:lnTo>
                <a:pt x="474" y="52"/>
              </a:lnTo>
              <a:lnTo>
                <a:pt x="413" y="121"/>
              </a:lnTo>
              <a:lnTo>
                <a:pt x="511" y="121"/>
              </a:lnTo>
              <a:close/>
              <a:moveTo>
                <a:pt x="200" y="52"/>
              </a:moveTo>
              <a:lnTo>
                <a:pt x="198" y="49"/>
              </a:lnTo>
              <a:lnTo>
                <a:pt x="198" y="47"/>
              </a:lnTo>
              <a:lnTo>
                <a:pt x="196" y="43"/>
              </a:lnTo>
              <a:lnTo>
                <a:pt x="194" y="41"/>
              </a:lnTo>
              <a:lnTo>
                <a:pt x="194" y="39"/>
              </a:lnTo>
              <a:lnTo>
                <a:pt x="192" y="39"/>
              </a:lnTo>
              <a:lnTo>
                <a:pt x="190" y="37"/>
              </a:lnTo>
              <a:lnTo>
                <a:pt x="187" y="36"/>
              </a:lnTo>
              <a:lnTo>
                <a:pt x="183" y="34"/>
              </a:lnTo>
              <a:lnTo>
                <a:pt x="177" y="32"/>
              </a:lnTo>
              <a:lnTo>
                <a:pt x="174" y="32"/>
              </a:lnTo>
              <a:lnTo>
                <a:pt x="168" y="30"/>
              </a:lnTo>
              <a:lnTo>
                <a:pt x="163" y="30"/>
              </a:lnTo>
              <a:lnTo>
                <a:pt x="155" y="28"/>
              </a:lnTo>
              <a:lnTo>
                <a:pt x="150" y="28"/>
              </a:lnTo>
              <a:lnTo>
                <a:pt x="142" y="28"/>
              </a:lnTo>
              <a:lnTo>
                <a:pt x="135" y="28"/>
              </a:lnTo>
              <a:lnTo>
                <a:pt x="122" y="28"/>
              </a:lnTo>
              <a:lnTo>
                <a:pt x="109" y="28"/>
              </a:lnTo>
              <a:lnTo>
                <a:pt x="105" y="39"/>
              </a:lnTo>
              <a:lnTo>
                <a:pt x="103" y="50"/>
              </a:lnTo>
              <a:lnTo>
                <a:pt x="102" y="60"/>
              </a:lnTo>
              <a:lnTo>
                <a:pt x="100" y="71"/>
              </a:lnTo>
              <a:lnTo>
                <a:pt x="100" y="84"/>
              </a:lnTo>
              <a:lnTo>
                <a:pt x="109" y="84"/>
              </a:lnTo>
              <a:lnTo>
                <a:pt x="118" y="84"/>
              </a:lnTo>
              <a:lnTo>
                <a:pt x="127" y="84"/>
              </a:lnTo>
              <a:lnTo>
                <a:pt x="135" y="82"/>
              </a:lnTo>
              <a:lnTo>
                <a:pt x="144" y="82"/>
              </a:lnTo>
              <a:lnTo>
                <a:pt x="152" y="80"/>
              </a:lnTo>
              <a:lnTo>
                <a:pt x="159" y="80"/>
              </a:lnTo>
              <a:lnTo>
                <a:pt x="166" y="78"/>
              </a:lnTo>
              <a:lnTo>
                <a:pt x="172" y="76"/>
              </a:lnTo>
              <a:lnTo>
                <a:pt x="176" y="74"/>
              </a:lnTo>
              <a:lnTo>
                <a:pt x="177" y="74"/>
              </a:lnTo>
              <a:lnTo>
                <a:pt x="181" y="73"/>
              </a:lnTo>
              <a:lnTo>
                <a:pt x="183" y="73"/>
              </a:lnTo>
              <a:lnTo>
                <a:pt x="185" y="71"/>
              </a:lnTo>
              <a:lnTo>
                <a:pt x="189" y="69"/>
              </a:lnTo>
              <a:lnTo>
                <a:pt x="190" y="67"/>
              </a:lnTo>
              <a:lnTo>
                <a:pt x="192" y="65"/>
              </a:lnTo>
              <a:lnTo>
                <a:pt x="194" y="63"/>
              </a:lnTo>
              <a:lnTo>
                <a:pt x="196" y="62"/>
              </a:lnTo>
              <a:lnTo>
                <a:pt x="196" y="60"/>
              </a:lnTo>
              <a:lnTo>
                <a:pt x="198" y="60"/>
              </a:lnTo>
              <a:lnTo>
                <a:pt x="198" y="58"/>
              </a:lnTo>
              <a:lnTo>
                <a:pt x="198" y="56"/>
              </a:lnTo>
              <a:lnTo>
                <a:pt x="200" y="54"/>
              </a:lnTo>
              <a:lnTo>
                <a:pt x="200" y="52"/>
              </a:lnTo>
              <a:close/>
              <a:moveTo>
                <a:pt x="211" y="143"/>
              </a:moveTo>
              <a:lnTo>
                <a:pt x="209" y="139"/>
              </a:lnTo>
              <a:lnTo>
                <a:pt x="209" y="136"/>
              </a:lnTo>
              <a:lnTo>
                <a:pt x="207" y="132"/>
              </a:lnTo>
              <a:lnTo>
                <a:pt x="205" y="128"/>
              </a:lnTo>
              <a:lnTo>
                <a:pt x="203" y="126"/>
              </a:lnTo>
              <a:lnTo>
                <a:pt x="202" y="124"/>
              </a:lnTo>
              <a:lnTo>
                <a:pt x="198" y="123"/>
              </a:lnTo>
              <a:lnTo>
                <a:pt x="196" y="121"/>
              </a:lnTo>
              <a:lnTo>
                <a:pt x="194" y="119"/>
              </a:lnTo>
              <a:lnTo>
                <a:pt x="189" y="117"/>
              </a:lnTo>
              <a:lnTo>
                <a:pt x="185" y="117"/>
              </a:lnTo>
              <a:lnTo>
                <a:pt x="183" y="115"/>
              </a:lnTo>
              <a:lnTo>
                <a:pt x="176" y="113"/>
              </a:lnTo>
              <a:lnTo>
                <a:pt x="168" y="112"/>
              </a:lnTo>
              <a:lnTo>
                <a:pt x="165" y="112"/>
              </a:lnTo>
              <a:lnTo>
                <a:pt x="161" y="110"/>
              </a:lnTo>
              <a:lnTo>
                <a:pt x="155" y="110"/>
              </a:lnTo>
              <a:lnTo>
                <a:pt x="152" y="110"/>
              </a:lnTo>
              <a:lnTo>
                <a:pt x="142" y="108"/>
              </a:lnTo>
              <a:lnTo>
                <a:pt x="133" y="108"/>
              </a:lnTo>
              <a:lnTo>
                <a:pt x="122" y="108"/>
              </a:lnTo>
              <a:lnTo>
                <a:pt x="96" y="108"/>
              </a:lnTo>
              <a:lnTo>
                <a:pt x="92" y="139"/>
              </a:lnTo>
              <a:lnTo>
                <a:pt x="90" y="149"/>
              </a:lnTo>
              <a:lnTo>
                <a:pt x="90" y="158"/>
              </a:lnTo>
              <a:lnTo>
                <a:pt x="89" y="167"/>
              </a:lnTo>
              <a:lnTo>
                <a:pt x="89" y="174"/>
              </a:lnTo>
              <a:lnTo>
                <a:pt x="89" y="176"/>
              </a:lnTo>
              <a:lnTo>
                <a:pt x="90" y="176"/>
              </a:lnTo>
              <a:lnTo>
                <a:pt x="94" y="178"/>
              </a:lnTo>
              <a:lnTo>
                <a:pt x="98" y="180"/>
              </a:lnTo>
              <a:lnTo>
                <a:pt x="103" y="180"/>
              </a:lnTo>
              <a:lnTo>
                <a:pt x="109" y="180"/>
              </a:lnTo>
              <a:lnTo>
                <a:pt x="116" y="182"/>
              </a:lnTo>
              <a:lnTo>
                <a:pt x="124" y="182"/>
              </a:lnTo>
              <a:lnTo>
                <a:pt x="135" y="182"/>
              </a:lnTo>
              <a:lnTo>
                <a:pt x="139" y="180"/>
              </a:lnTo>
              <a:lnTo>
                <a:pt x="144" y="180"/>
              </a:lnTo>
              <a:lnTo>
                <a:pt x="152" y="180"/>
              </a:lnTo>
              <a:lnTo>
                <a:pt x="161" y="178"/>
              </a:lnTo>
              <a:lnTo>
                <a:pt x="166" y="176"/>
              </a:lnTo>
              <a:lnTo>
                <a:pt x="170" y="176"/>
              </a:lnTo>
              <a:lnTo>
                <a:pt x="174" y="174"/>
              </a:lnTo>
              <a:lnTo>
                <a:pt x="181" y="173"/>
              </a:lnTo>
              <a:lnTo>
                <a:pt x="187" y="171"/>
              </a:lnTo>
              <a:lnTo>
                <a:pt x="190" y="171"/>
              </a:lnTo>
              <a:lnTo>
                <a:pt x="192" y="169"/>
              </a:lnTo>
              <a:lnTo>
                <a:pt x="198" y="165"/>
              </a:lnTo>
              <a:lnTo>
                <a:pt x="200" y="163"/>
              </a:lnTo>
              <a:lnTo>
                <a:pt x="202" y="163"/>
              </a:lnTo>
              <a:lnTo>
                <a:pt x="205" y="160"/>
              </a:lnTo>
              <a:lnTo>
                <a:pt x="207" y="156"/>
              </a:lnTo>
              <a:lnTo>
                <a:pt x="207" y="154"/>
              </a:lnTo>
              <a:lnTo>
                <a:pt x="209" y="152"/>
              </a:lnTo>
              <a:lnTo>
                <a:pt x="209" y="150"/>
              </a:lnTo>
              <a:lnTo>
                <a:pt x="209" y="149"/>
              </a:lnTo>
              <a:lnTo>
                <a:pt x="211" y="147"/>
              </a:lnTo>
              <a:lnTo>
                <a:pt x="211" y="143"/>
              </a:lnTo>
              <a:close/>
            </a:path>
          </a:pathLst>
        </a:custGeom>
        <a:solidFill>
          <a:srgbClr val="009B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47625</xdr:colOff>
      <xdr:row>0</xdr:row>
      <xdr:rowOff>0</xdr:rowOff>
    </xdr:from>
    <xdr:to>
      <xdr:col>15</xdr:col>
      <xdr:colOff>0</xdr:colOff>
      <xdr:row>0</xdr:row>
      <xdr:rowOff>0</xdr:rowOff>
    </xdr:to>
    <xdr:grpSp>
      <xdr:nvGrpSpPr>
        <xdr:cNvPr id="2070" name="Group 2"/>
        <xdr:cNvGrpSpPr>
          <a:grpSpLocks/>
        </xdr:cNvGrpSpPr>
      </xdr:nvGrpSpPr>
      <xdr:grpSpPr bwMode="auto">
        <a:xfrm>
          <a:off x="29351007" y="0"/>
          <a:ext cx="18217964" cy="0"/>
          <a:chOff x="1161" y="1444"/>
          <a:chExt cx="14139" cy="5224"/>
        </a:xfrm>
      </xdr:grpSpPr>
      <xdr:grpSp>
        <xdr:nvGrpSpPr>
          <xdr:cNvPr id="2079" name="Group 3"/>
          <xdr:cNvGrpSpPr>
            <a:grpSpLocks/>
          </xdr:cNvGrpSpPr>
        </xdr:nvGrpSpPr>
        <xdr:grpSpPr bwMode="auto">
          <a:xfrm>
            <a:off x="1161" y="1444"/>
            <a:ext cx="14139" cy="5224"/>
            <a:chOff x="1161" y="1444"/>
            <a:chExt cx="14139" cy="5224"/>
          </a:xfrm>
        </xdr:grpSpPr>
        <xdr:grpSp>
          <xdr:nvGrpSpPr>
            <xdr:cNvPr id="2081" name="Group 4"/>
            <xdr:cNvGrpSpPr>
              <a:grpSpLocks/>
            </xdr:cNvGrpSpPr>
          </xdr:nvGrpSpPr>
          <xdr:grpSpPr bwMode="auto">
            <a:xfrm>
              <a:off x="1161" y="1444"/>
              <a:ext cx="14139" cy="5224"/>
              <a:chOff x="1161" y="1444"/>
              <a:chExt cx="14139" cy="5224"/>
            </a:xfrm>
          </xdr:grpSpPr>
          <xdr:grpSp>
            <xdr:nvGrpSpPr>
              <xdr:cNvPr id="2083" name="Group 5"/>
              <xdr:cNvGrpSpPr>
                <a:grpSpLocks/>
              </xdr:cNvGrpSpPr>
            </xdr:nvGrpSpPr>
            <xdr:grpSpPr bwMode="auto">
              <a:xfrm>
                <a:off x="1161" y="1444"/>
                <a:ext cx="14139" cy="5224"/>
                <a:chOff x="1161" y="1444"/>
                <a:chExt cx="14139" cy="5224"/>
              </a:xfrm>
            </xdr:grpSpPr>
            <xdr:grpSp>
              <xdr:nvGrpSpPr>
                <xdr:cNvPr id="2085" name="Group 6"/>
                <xdr:cNvGrpSpPr>
                  <a:grpSpLocks/>
                </xdr:cNvGrpSpPr>
              </xdr:nvGrpSpPr>
              <xdr:grpSpPr bwMode="auto">
                <a:xfrm>
                  <a:off x="1161" y="1444"/>
                  <a:ext cx="14139" cy="5224"/>
                  <a:chOff x="1161" y="1444"/>
                  <a:chExt cx="14139" cy="5224"/>
                </a:xfrm>
              </xdr:grpSpPr>
              <xdr:sp macro="" textlink="">
                <xdr:nvSpPr>
                  <xdr:cNvPr id="2087" name="Rectangle 7"/>
                  <xdr:cNvSpPr>
                    <a:spLocks noChangeArrowheads="1"/>
                  </xdr:cNvSpPr>
                </xdr:nvSpPr>
                <xdr:spPr bwMode="auto">
                  <a:xfrm>
                    <a:off x="1161" y="1444"/>
                    <a:ext cx="14139" cy="5224"/>
                  </a:xfrm>
                  <a:prstGeom prst="rect">
                    <a:avLst/>
                  </a:prstGeom>
                  <a:solidFill>
                    <a:srgbClr val="FFFFFF"/>
                  </a:solidFill>
                  <a:ln w="9525">
                    <a:solidFill>
                      <a:srgbClr val="000000"/>
                    </a:solidFill>
                    <a:miter lim="800000"/>
                    <a:headEnd/>
                    <a:tailEnd/>
                  </a:ln>
                </xdr:spPr>
              </xdr:sp>
              <xdr:pic>
                <xdr:nvPicPr>
                  <xdr:cNvPr id="2088" name="Picture 8"/>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1" y="2641"/>
                    <a:ext cx="13500" cy="2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1" name="Text Box 9"/>
                <xdr:cNvSpPr txBox="1">
                  <a:spLocks noChangeArrowheads="1"/>
                </xdr:cNvSpPr>
              </xdr:nvSpPr>
              <xdr:spPr bwMode="auto">
                <a:xfrm>
                  <a:off x="-3012012770543" y="0"/>
                  <a:ext cx="12961"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en-GB" sz="8000" b="0" i="0" strike="noStrike">
                      <a:solidFill>
                        <a:srgbClr val="FFFFFF"/>
                      </a:solidFill>
                      <a:latin typeface="Barclays Serif"/>
                    </a:rPr>
                    <a:t>Open an FCA with us today!</a:t>
                  </a:r>
                </a:p>
                <a:p>
                  <a:pPr algn="l" rtl="1">
                    <a:defRPr sz="1000"/>
                  </a:pPr>
                  <a:endParaRPr lang="en-GB" sz="8000" b="0" i="0" strike="noStrike">
                    <a:solidFill>
                      <a:srgbClr val="FFFFFF"/>
                    </a:solidFill>
                    <a:latin typeface="Times New Roman"/>
                    <a:cs typeface="Times New Roman"/>
                  </a:endParaRPr>
                </a:p>
                <a:p>
                  <a:pPr algn="l" rtl="1">
                    <a:defRPr sz="1000"/>
                  </a:pPr>
                  <a:endParaRPr lang="en-GB" sz="8000" b="0" i="0" strike="noStrike">
                    <a:solidFill>
                      <a:srgbClr val="000000"/>
                    </a:solidFill>
                    <a:latin typeface="Barclays Serif"/>
                  </a:endParaRPr>
                </a:p>
                <a:p>
                  <a:pPr algn="l" rtl="1">
                    <a:defRPr sz="1000"/>
                  </a:pPr>
                  <a:endParaRPr lang="en-GB" sz="8000" b="0" i="0" strike="noStrike">
                    <a:solidFill>
                      <a:srgbClr val="000000"/>
                    </a:solidFill>
                    <a:latin typeface="Barclays Serif"/>
                  </a:endParaRPr>
                </a:p>
              </xdr:txBody>
            </xdr:sp>
          </xdr:grpSp>
          <xdr:sp macro="" textlink="">
            <xdr:nvSpPr>
              <xdr:cNvPr id="9" name="Text Box 10"/>
              <xdr:cNvSpPr txBox="1">
                <a:spLocks noChangeArrowheads="1"/>
              </xdr:cNvSpPr>
            </xdr:nvSpPr>
            <xdr:spPr bwMode="auto">
              <a:xfrm>
                <a:off x="2213028492140" y="0"/>
                <a:ext cx="369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en-GB" sz="2000" b="0" i="1" strike="noStrike">
                    <a:solidFill>
                      <a:srgbClr val="000000"/>
                    </a:solidFill>
                    <a:latin typeface="Barclays Serif"/>
                  </a:rPr>
                  <a:t>A Registered Commercial Bank</a:t>
                </a:r>
                <a:endParaRPr lang="en-GB" sz="1800" b="0" i="0" strike="noStrike">
                  <a:solidFill>
                    <a:srgbClr val="000000"/>
                  </a:solidFill>
                  <a:latin typeface="Barclays Serif"/>
                </a:endParaRPr>
              </a:p>
              <a:p>
                <a:pPr algn="l" rtl="1">
                  <a:defRPr sz="1000"/>
                </a:pPr>
                <a:endParaRPr lang="en-GB" sz="1800" b="0" i="0" strike="noStrike">
                  <a:solidFill>
                    <a:srgbClr val="000000"/>
                  </a:solidFill>
                  <a:latin typeface="Barclays Serif"/>
                </a:endParaRPr>
              </a:p>
            </xdr:txBody>
          </xdr:sp>
        </xdr:grpSp>
        <xdr:pic>
          <xdr:nvPicPr>
            <xdr:cNvPr id="2082" name="Picture 11"/>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0" y="1797"/>
              <a:ext cx="3319" cy="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5" name="Text Box 12"/>
          <xdr:cNvSpPr txBox="1">
            <a:spLocks noChangeArrowheads="1"/>
          </xdr:cNvSpPr>
        </xdr:nvSpPr>
        <xdr:spPr bwMode="auto">
          <a:xfrm>
            <a:off x="-1196889373616" y="0"/>
            <a:ext cx="9907"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en-GB" sz="3600" b="0" i="0" strike="noStrike">
                <a:solidFill>
                  <a:srgbClr val="333333"/>
                </a:solidFill>
                <a:latin typeface="Barclays Serif"/>
              </a:rPr>
              <a:t>Zero initial deposit, Zero operating balance, Zero hassle!</a:t>
            </a:r>
          </a:p>
          <a:p>
            <a:pPr algn="l" rtl="1">
              <a:defRPr sz="1000"/>
            </a:pPr>
            <a:r>
              <a:rPr lang="en-GB" sz="3600" b="0" i="0" strike="noStrike">
                <a:solidFill>
                  <a:srgbClr val="969696"/>
                </a:solidFill>
                <a:latin typeface="Barclays Serif"/>
              </a:rPr>
              <a:t>Visit any of our branches countrywide for service.</a:t>
            </a:r>
          </a:p>
          <a:p>
            <a:pPr algn="l" rtl="1">
              <a:defRPr sz="1000"/>
            </a:pPr>
            <a:r>
              <a:rPr lang="en-GB" sz="3600" b="0" i="1" strike="noStrike">
                <a:solidFill>
                  <a:srgbClr val="000000"/>
                </a:solidFill>
                <a:latin typeface="Barclays Serif"/>
              </a:rPr>
              <a:t>Terms and conditions apply.</a:t>
            </a:r>
            <a:endParaRPr lang="en-GB" sz="3600" b="0" i="0" strike="noStrike">
              <a:solidFill>
                <a:srgbClr val="000000"/>
              </a:solidFill>
              <a:latin typeface="Barclays Serif"/>
            </a:endParaRPr>
          </a:p>
          <a:p>
            <a:pPr algn="l" rtl="1">
              <a:defRPr sz="1000"/>
            </a:pPr>
            <a:endParaRPr lang="en-GB" sz="1800" b="0" i="0" strike="noStrike">
              <a:solidFill>
                <a:srgbClr val="000000"/>
              </a:solidFill>
              <a:latin typeface="Barclays Serif"/>
            </a:endParaRPr>
          </a:p>
          <a:p>
            <a:pPr algn="l" rtl="1">
              <a:defRPr sz="1000"/>
            </a:pPr>
            <a:endParaRPr lang="en-GB" sz="1800" b="0" i="0" strike="noStrike">
              <a:solidFill>
                <a:srgbClr val="000000"/>
              </a:solidFill>
              <a:latin typeface="Barclays Serif"/>
            </a:endParaRPr>
          </a:p>
        </xdr:txBody>
      </xdr:sp>
    </xdr:grpSp>
    <xdr:clientData/>
  </xdr:twoCellAnchor>
  <xdr:twoCellAnchor editAs="oneCell">
    <xdr:from>
      <xdr:col>5</xdr:col>
      <xdr:colOff>0</xdr:colOff>
      <xdr:row>63</xdr:row>
      <xdr:rowOff>0</xdr:rowOff>
    </xdr:from>
    <xdr:to>
      <xdr:col>5</xdr:col>
      <xdr:colOff>304800</xdr:colOff>
      <xdr:row>63</xdr:row>
      <xdr:rowOff>304800</xdr:rowOff>
    </xdr:to>
    <xdr:sp macro="" textlink="">
      <xdr:nvSpPr>
        <xdr:cNvPr id="2071" name="AutoShape 20" descr="3_ZSE1">
          <a:hlinkClick xmlns:r="http://schemas.openxmlformats.org/officeDocument/2006/relationships" r:id="rId3"/>
        </xdr:cNvPr>
        <xdr:cNvSpPr>
          <a:spLocks noChangeAspect="1" noChangeArrowheads="1"/>
        </xdr:cNvSpPr>
      </xdr:nvSpPr>
      <xdr:spPr bwMode="auto">
        <a:xfrm>
          <a:off x="8162925" y="55654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63</xdr:row>
      <xdr:rowOff>0</xdr:rowOff>
    </xdr:from>
    <xdr:to>
      <xdr:col>5</xdr:col>
      <xdr:colOff>304800</xdr:colOff>
      <xdr:row>63</xdr:row>
      <xdr:rowOff>304800</xdr:rowOff>
    </xdr:to>
    <xdr:sp macro="" textlink="">
      <xdr:nvSpPr>
        <xdr:cNvPr id="2072" name="AutoShape 21" descr="3_ZSE1">
          <a:hlinkClick xmlns:r="http://schemas.openxmlformats.org/officeDocument/2006/relationships" r:id="rId3"/>
        </xdr:cNvPr>
        <xdr:cNvSpPr>
          <a:spLocks noChangeAspect="1" noChangeArrowheads="1"/>
        </xdr:cNvSpPr>
      </xdr:nvSpPr>
      <xdr:spPr bwMode="auto">
        <a:xfrm>
          <a:off x="8162925" y="55654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304800</xdr:colOff>
      <xdr:row>64</xdr:row>
      <xdr:rowOff>304800</xdr:rowOff>
    </xdr:to>
    <xdr:sp macro="" textlink="">
      <xdr:nvSpPr>
        <xdr:cNvPr id="2073" name="AutoShape 36" descr="118004309@07122010-372C"/>
        <xdr:cNvSpPr>
          <a:spLocks noChangeAspect="1" noChangeArrowheads="1"/>
        </xdr:cNvSpPr>
      </xdr:nvSpPr>
      <xdr:spPr bwMode="auto">
        <a:xfrm>
          <a:off x="8162925" y="561022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76200</xdr:colOff>
      <xdr:row>69</xdr:row>
      <xdr:rowOff>381000</xdr:rowOff>
    </xdr:from>
    <xdr:to>
      <xdr:col>5</xdr:col>
      <xdr:colOff>381000</xdr:colOff>
      <xdr:row>70</xdr:row>
      <xdr:rowOff>228600</xdr:rowOff>
    </xdr:to>
    <xdr:sp macro="" textlink="">
      <xdr:nvSpPr>
        <xdr:cNvPr id="2074" name="AutoShape 37" descr="118004309@07122010-372C"/>
        <xdr:cNvSpPr>
          <a:spLocks noChangeAspect="1" noChangeArrowheads="1"/>
        </xdr:cNvSpPr>
      </xdr:nvSpPr>
      <xdr:spPr bwMode="auto">
        <a:xfrm>
          <a:off x="8239125" y="58693050"/>
          <a:ext cx="3048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152400</xdr:colOff>
      <xdr:row>66</xdr:row>
      <xdr:rowOff>76200</xdr:rowOff>
    </xdr:from>
    <xdr:to>
      <xdr:col>4</xdr:col>
      <xdr:colOff>76200</xdr:colOff>
      <xdr:row>66</xdr:row>
      <xdr:rowOff>381000</xdr:rowOff>
    </xdr:to>
    <xdr:sp macro="" textlink="">
      <xdr:nvSpPr>
        <xdr:cNvPr id="2075" name="AutoShape 39" descr="250482008@08122010-1D51"/>
        <xdr:cNvSpPr>
          <a:spLocks noChangeAspect="1" noChangeArrowheads="1"/>
        </xdr:cNvSpPr>
      </xdr:nvSpPr>
      <xdr:spPr bwMode="auto">
        <a:xfrm>
          <a:off x="7934325" y="570452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2196914</xdr:colOff>
      <xdr:row>61</xdr:row>
      <xdr:rowOff>392205</xdr:rowOff>
    </xdr:from>
    <xdr:to>
      <xdr:col>13</xdr:col>
      <xdr:colOff>3485590</xdr:colOff>
      <xdr:row>98</xdr:row>
      <xdr:rowOff>162966</xdr:rowOff>
    </xdr:to>
    <xdr:pic>
      <xdr:nvPicPr>
        <xdr:cNvPr id="22" name="Picture 2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08973" y="54068381"/>
          <a:ext cx="41741911" cy="14170320"/>
        </a:xfrm>
        <a:prstGeom prst="rect">
          <a:avLst/>
        </a:prstGeom>
        <a:noFill/>
        <a:ln w="3175">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xdr:colOff>
      <xdr:row>102</xdr:row>
      <xdr:rowOff>336177</xdr:rowOff>
    </xdr:from>
    <xdr:to>
      <xdr:col>16</xdr:col>
      <xdr:colOff>95251</xdr:colOff>
      <xdr:row>105</xdr:row>
      <xdr:rowOff>190500</xdr:rowOff>
    </xdr:to>
    <xdr:sp macro="" textlink="">
      <xdr:nvSpPr>
        <xdr:cNvPr id="23" name="Rectangle 22"/>
        <xdr:cNvSpPr/>
      </xdr:nvSpPr>
      <xdr:spPr>
        <a:xfrm>
          <a:off x="1" y="70249677"/>
          <a:ext cx="60579000" cy="1283073"/>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4400" b="1" i="0" u="none" strike="noStrike" kern="0" cap="none" spc="0" normalizeH="0" baseline="0" noProof="0" smtClean="0">
              <a:ln>
                <a:noFill/>
              </a:ln>
              <a:solidFill>
                <a:sysClr val="windowText" lastClr="000000"/>
              </a:solidFill>
              <a:effectLst/>
              <a:uLnTx/>
              <a:uFillTx/>
              <a:latin typeface="Calibri"/>
              <a:ea typeface="Calibri"/>
              <a:cs typeface="Times New Roman"/>
            </a:rPr>
            <a:t>DISCLAIMER: This publication has been prepared by First Capital Bank Limited  and is provided to you for information purposes only. Prices shown in this publication are indicative and First Capital Bank Limited  is not offering to buy or sell or soliciting offers to buy or sell any financial instrument. The information contained in this publication has been obtained from sources that First Capital Bank Limited   believes to be reliable, but First Capital Bank Limited   does not represent or warrant that it is accurate or complete. The views in this publication are those of First Capital Bank Limited   and are subject to change, and First Capital Bank Limited   has no obligation to update its opinions or the information in this publication.</a:t>
          </a:r>
          <a:endParaRPr kumimoji="0" lang="en-GB" sz="4400" b="0" i="0" u="none" strike="noStrike" kern="0" cap="none" spc="0" normalizeH="0" baseline="0" noProof="0" smtClean="0">
            <a:ln>
              <a:noFill/>
            </a:ln>
            <a:solidFill>
              <a:sysClr val="windowText" lastClr="000000"/>
            </a:solidFill>
            <a:effectLst/>
            <a:uLnTx/>
            <a:uFillTx/>
            <a:latin typeface="Calibri"/>
            <a:ea typeface="Calibri"/>
            <a:cs typeface="Times New Roman"/>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4400" b="0" i="0" u="none" strike="noStrike" kern="0" cap="none" spc="0" normalizeH="0" baseline="0" noProof="0" smtClean="0">
              <a:ln>
                <a:noFill/>
              </a:ln>
              <a:solidFill>
                <a:sysClr val="windowText" lastClr="000000"/>
              </a:solidFill>
              <a:effectLst/>
              <a:uLnTx/>
              <a:uFillTx/>
              <a:latin typeface="Calibri"/>
              <a:ea typeface="Calibri"/>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0</xdr:row>
      <xdr:rowOff>76200</xdr:rowOff>
    </xdr:from>
    <xdr:to>
      <xdr:col>4</xdr:col>
      <xdr:colOff>533400</xdr:colOff>
      <xdr:row>9</xdr:row>
      <xdr:rowOff>47625</xdr:rowOff>
    </xdr:to>
    <xdr:grpSp>
      <xdr:nvGrpSpPr>
        <xdr:cNvPr id="3078" name="Group 1"/>
        <xdr:cNvGrpSpPr>
          <a:grpSpLocks/>
        </xdr:cNvGrpSpPr>
      </xdr:nvGrpSpPr>
      <xdr:grpSpPr bwMode="auto">
        <a:xfrm>
          <a:off x="95250" y="76200"/>
          <a:ext cx="4549775" cy="1400175"/>
          <a:chOff x="1265" y="621"/>
          <a:chExt cx="3724" cy="2385"/>
        </a:xfrm>
      </xdr:grpSpPr>
      <xdr:cxnSp macro="">
        <xdr:nvCxnSpPr>
          <xdr:cNvPr id="3081" name="Straight Connector 2"/>
          <xdr:cNvCxnSpPr>
            <a:cxnSpLocks noChangeShapeType="1"/>
          </xdr:cNvCxnSpPr>
        </xdr:nvCxnSpPr>
        <xdr:spPr bwMode="auto">
          <a:xfrm flipH="1">
            <a:off x="1265" y="621"/>
            <a:ext cx="8" cy="2385"/>
          </a:xfrm>
          <a:prstGeom prst="line">
            <a:avLst/>
          </a:prstGeom>
          <a:noFill/>
          <a:ln w="63500" cap="rnd" algn="ctr">
            <a:solidFill>
              <a:srgbClr val="00AEEF"/>
            </a:solidFill>
            <a:round/>
            <a:headEnd/>
            <a:tailEnd/>
          </a:ln>
          <a:extLst>
            <a:ext uri="{909E8E84-426E-40DD-AFC4-6F175D3DCCD1}">
              <a14:hiddenFill xmlns:a14="http://schemas.microsoft.com/office/drawing/2010/main">
                <a:noFill/>
              </a14:hiddenFill>
            </a:ext>
          </a:extLst>
        </xdr:spPr>
      </xdr:cxnSp>
      <xdr:cxnSp macro="">
        <xdr:nvCxnSpPr>
          <xdr:cNvPr id="3082" name="Straight Connector 3"/>
          <xdr:cNvCxnSpPr>
            <a:cxnSpLocks noChangeShapeType="1"/>
          </xdr:cNvCxnSpPr>
        </xdr:nvCxnSpPr>
        <xdr:spPr bwMode="auto">
          <a:xfrm>
            <a:off x="4989" y="621"/>
            <a:ext cx="0" cy="2385"/>
          </a:xfrm>
          <a:prstGeom prst="line">
            <a:avLst/>
          </a:prstGeom>
          <a:noFill/>
          <a:ln w="63500" cap="rnd" algn="ctr">
            <a:solidFill>
              <a:srgbClr val="00AEEF"/>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0</xdr:col>
      <xdr:colOff>242889</xdr:colOff>
      <xdr:row>2</xdr:row>
      <xdr:rowOff>92075</xdr:rowOff>
    </xdr:from>
    <xdr:to>
      <xdr:col>5</xdr:col>
      <xdr:colOff>19051</xdr:colOff>
      <xdr:row>6</xdr:row>
      <xdr:rowOff>87889</xdr:rowOff>
    </xdr:to>
    <xdr:sp macro="" textlink="">
      <xdr:nvSpPr>
        <xdr:cNvPr id="5" name="TextBox 4"/>
        <xdr:cNvSpPr txBox="1">
          <a:spLocks noChangeArrowheads="1"/>
        </xdr:cNvSpPr>
      </xdr:nvSpPr>
      <xdr:spPr bwMode="auto">
        <a:xfrm>
          <a:off x="242889" y="409575"/>
          <a:ext cx="4491037" cy="630814"/>
        </a:xfrm>
        <a:prstGeom prst="rect">
          <a:avLst/>
        </a:prstGeom>
        <a:noFill/>
        <a:ln>
          <a:noFill/>
        </a:ln>
        <a:extLst/>
      </xdr:spPr>
      <xdr:txBody>
        <a:bodyPr wrap="square">
          <a:spAutoFit/>
        </a:bodyPr>
        <a:lstStyle>
          <a:defPPr>
            <a:defRPr lang="en-GB"/>
          </a:defPPr>
          <a:lvl1pPr algn="l" rtl="0" fontAlgn="base">
            <a:spcBef>
              <a:spcPct val="0"/>
            </a:spcBef>
            <a:spcAft>
              <a:spcPct val="0"/>
            </a:spcAft>
            <a:defRPr sz="2000" kern="1200">
              <a:solidFill>
                <a:schemeClr val="tx1"/>
              </a:solidFill>
              <a:latin typeface="Expert Sans Regular" pitchFamily="34" charset="0"/>
              <a:ea typeface="+mn-ea"/>
              <a:cs typeface="Arial" pitchFamily="34" charset="0"/>
            </a:defRPr>
          </a:lvl1pPr>
          <a:lvl2pPr marL="457200" algn="l" rtl="0" fontAlgn="base">
            <a:spcBef>
              <a:spcPct val="0"/>
            </a:spcBef>
            <a:spcAft>
              <a:spcPct val="0"/>
            </a:spcAft>
            <a:defRPr sz="2000" kern="1200">
              <a:solidFill>
                <a:schemeClr val="tx1"/>
              </a:solidFill>
              <a:latin typeface="Expert Sans Regular" pitchFamily="34" charset="0"/>
              <a:ea typeface="+mn-ea"/>
              <a:cs typeface="Arial" pitchFamily="34" charset="0"/>
            </a:defRPr>
          </a:lvl2pPr>
          <a:lvl3pPr marL="914400" algn="l" rtl="0" fontAlgn="base">
            <a:spcBef>
              <a:spcPct val="0"/>
            </a:spcBef>
            <a:spcAft>
              <a:spcPct val="0"/>
            </a:spcAft>
            <a:defRPr sz="2000" kern="1200">
              <a:solidFill>
                <a:schemeClr val="tx1"/>
              </a:solidFill>
              <a:latin typeface="Expert Sans Regular" pitchFamily="34" charset="0"/>
              <a:ea typeface="+mn-ea"/>
              <a:cs typeface="Arial" pitchFamily="34" charset="0"/>
            </a:defRPr>
          </a:lvl3pPr>
          <a:lvl4pPr marL="1371600" algn="l" rtl="0" fontAlgn="base">
            <a:spcBef>
              <a:spcPct val="0"/>
            </a:spcBef>
            <a:spcAft>
              <a:spcPct val="0"/>
            </a:spcAft>
            <a:defRPr sz="2000" kern="1200">
              <a:solidFill>
                <a:schemeClr val="tx1"/>
              </a:solidFill>
              <a:latin typeface="Expert Sans Regular" pitchFamily="34" charset="0"/>
              <a:ea typeface="+mn-ea"/>
              <a:cs typeface="Arial" pitchFamily="34" charset="0"/>
            </a:defRPr>
          </a:lvl4pPr>
          <a:lvl5pPr marL="1828800" algn="l" rtl="0" fontAlgn="base">
            <a:spcBef>
              <a:spcPct val="0"/>
            </a:spcBef>
            <a:spcAft>
              <a:spcPct val="0"/>
            </a:spcAft>
            <a:defRPr sz="2000" kern="1200">
              <a:solidFill>
                <a:schemeClr val="tx1"/>
              </a:solidFill>
              <a:latin typeface="Expert Sans Regular" pitchFamily="34" charset="0"/>
              <a:ea typeface="+mn-ea"/>
              <a:cs typeface="Arial" pitchFamily="34" charset="0"/>
            </a:defRPr>
          </a:lvl5pPr>
          <a:lvl6pPr marL="2286000" algn="l" defTabSz="914400" rtl="0" eaLnBrk="1" latinLnBrk="0" hangingPunct="1">
            <a:defRPr sz="2000" kern="1200">
              <a:solidFill>
                <a:schemeClr val="tx1"/>
              </a:solidFill>
              <a:latin typeface="Expert Sans Regular" pitchFamily="34" charset="0"/>
              <a:ea typeface="+mn-ea"/>
              <a:cs typeface="Arial" pitchFamily="34" charset="0"/>
            </a:defRPr>
          </a:lvl6pPr>
          <a:lvl7pPr marL="2743200" algn="l" defTabSz="914400" rtl="0" eaLnBrk="1" latinLnBrk="0" hangingPunct="1">
            <a:defRPr sz="2000" kern="1200">
              <a:solidFill>
                <a:schemeClr val="tx1"/>
              </a:solidFill>
              <a:latin typeface="Expert Sans Regular" pitchFamily="34" charset="0"/>
              <a:ea typeface="+mn-ea"/>
              <a:cs typeface="Arial" pitchFamily="34" charset="0"/>
            </a:defRPr>
          </a:lvl7pPr>
          <a:lvl8pPr marL="3200400" algn="l" defTabSz="914400" rtl="0" eaLnBrk="1" latinLnBrk="0" hangingPunct="1">
            <a:defRPr sz="2000" kern="1200">
              <a:solidFill>
                <a:schemeClr val="tx1"/>
              </a:solidFill>
              <a:latin typeface="Expert Sans Regular" pitchFamily="34" charset="0"/>
              <a:ea typeface="+mn-ea"/>
              <a:cs typeface="Arial" pitchFamily="34" charset="0"/>
            </a:defRPr>
          </a:lvl8pPr>
          <a:lvl9pPr marL="3657600" algn="l" defTabSz="914400" rtl="0" eaLnBrk="1" latinLnBrk="0" hangingPunct="1">
            <a:defRPr sz="2000" kern="1200">
              <a:solidFill>
                <a:schemeClr val="tx1"/>
              </a:solidFill>
              <a:latin typeface="Expert Sans Regular" pitchFamily="34" charset="0"/>
              <a:ea typeface="+mn-ea"/>
              <a:cs typeface="Arial" pitchFamily="34" charset="0"/>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0" lang="en-GB" sz="3300" b="1" i="0" u="none" strike="noStrike" kern="1200" cap="none" spc="0" normalizeH="0" baseline="0" noProof="0">
              <a:ln>
                <a:noFill/>
              </a:ln>
              <a:solidFill>
                <a:srgbClr val="00B0F0"/>
              </a:solidFill>
              <a:effectLst/>
              <a:uLnTx/>
              <a:uFillTx/>
              <a:latin typeface="Barclays Sans" pitchFamily="34" charset="0"/>
              <a:ea typeface="+mn-ea"/>
              <a:cs typeface="Arial" pitchFamily="34" charset="0"/>
            </a:rPr>
            <a:t>Rand Rate ATM</a:t>
          </a:r>
        </a:p>
      </xdr:txBody>
    </xdr:sp>
    <xdr:clientData/>
  </xdr:twoCellAnchor>
  <xdr:twoCellAnchor editAs="oneCell">
    <xdr:from>
      <xdr:col>5</xdr:col>
      <xdr:colOff>123825</xdr:colOff>
      <xdr:row>3</xdr:row>
      <xdr:rowOff>133350</xdr:rowOff>
    </xdr:from>
    <xdr:to>
      <xdr:col>7</xdr:col>
      <xdr:colOff>371475</xdr:colOff>
      <xdr:row>5</xdr:row>
      <xdr:rowOff>114300</xdr:rowOff>
    </xdr:to>
    <xdr:pic>
      <xdr:nvPicPr>
        <xdr:cNvPr id="3080" name="Picture 5" descr="Logo_colou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67275" y="619125"/>
          <a:ext cx="14668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528638</xdr:colOff>
      <xdr:row>8</xdr:row>
      <xdr:rowOff>15875</xdr:rowOff>
    </xdr:from>
    <xdr:to>
      <xdr:col>6</xdr:col>
      <xdr:colOff>31749</xdr:colOff>
      <xdr:row>12</xdr:row>
      <xdr:rowOff>11689</xdr:rowOff>
    </xdr:to>
    <xdr:sp macro="" textlink="">
      <xdr:nvSpPr>
        <xdr:cNvPr id="6" name="TextBox 2"/>
        <xdr:cNvSpPr txBox="1">
          <a:spLocks noChangeArrowheads="1"/>
        </xdr:cNvSpPr>
      </xdr:nvSpPr>
      <xdr:spPr bwMode="auto">
        <a:xfrm>
          <a:off x="528638" y="1285875"/>
          <a:ext cx="4614861" cy="630814"/>
        </a:xfrm>
        <a:prstGeom prst="rect">
          <a:avLst/>
        </a:prstGeom>
        <a:noFill/>
        <a:ln>
          <a:noFill/>
        </a:ln>
        <a:extLst/>
      </xdr:spPr>
      <xdr:txBody>
        <a:bodyPr wrap="square">
          <a:spAutoFit/>
        </a:bodyPr>
        <a:lstStyle>
          <a:defPPr>
            <a:defRPr lang="en-GB"/>
          </a:defPPr>
          <a:lvl1pPr algn="l" rtl="0" fontAlgn="base">
            <a:spcBef>
              <a:spcPct val="0"/>
            </a:spcBef>
            <a:spcAft>
              <a:spcPct val="0"/>
            </a:spcAft>
            <a:defRPr sz="2000" kern="1200">
              <a:solidFill>
                <a:schemeClr val="tx1"/>
              </a:solidFill>
              <a:latin typeface="Expert Sans Regular" pitchFamily="34" charset="0"/>
              <a:ea typeface="+mn-ea"/>
              <a:cs typeface="Arial" pitchFamily="34" charset="0"/>
            </a:defRPr>
          </a:lvl1pPr>
          <a:lvl2pPr marL="457200" algn="l" rtl="0" fontAlgn="base">
            <a:spcBef>
              <a:spcPct val="0"/>
            </a:spcBef>
            <a:spcAft>
              <a:spcPct val="0"/>
            </a:spcAft>
            <a:defRPr sz="2000" kern="1200">
              <a:solidFill>
                <a:schemeClr val="tx1"/>
              </a:solidFill>
              <a:latin typeface="Expert Sans Regular" pitchFamily="34" charset="0"/>
              <a:ea typeface="+mn-ea"/>
              <a:cs typeface="Arial" pitchFamily="34" charset="0"/>
            </a:defRPr>
          </a:lvl2pPr>
          <a:lvl3pPr marL="914400" algn="l" rtl="0" fontAlgn="base">
            <a:spcBef>
              <a:spcPct val="0"/>
            </a:spcBef>
            <a:spcAft>
              <a:spcPct val="0"/>
            </a:spcAft>
            <a:defRPr sz="2000" kern="1200">
              <a:solidFill>
                <a:schemeClr val="tx1"/>
              </a:solidFill>
              <a:latin typeface="Expert Sans Regular" pitchFamily="34" charset="0"/>
              <a:ea typeface="+mn-ea"/>
              <a:cs typeface="Arial" pitchFamily="34" charset="0"/>
            </a:defRPr>
          </a:lvl3pPr>
          <a:lvl4pPr marL="1371600" algn="l" rtl="0" fontAlgn="base">
            <a:spcBef>
              <a:spcPct val="0"/>
            </a:spcBef>
            <a:spcAft>
              <a:spcPct val="0"/>
            </a:spcAft>
            <a:defRPr sz="2000" kern="1200">
              <a:solidFill>
                <a:schemeClr val="tx1"/>
              </a:solidFill>
              <a:latin typeface="Expert Sans Regular" pitchFamily="34" charset="0"/>
              <a:ea typeface="+mn-ea"/>
              <a:cs typeface="Arial" pitchFamily="34" charset="0"/>
            </a:defRPr>
          </a:lvl4pPr>
          <a:lvl5pPr marL="1828800" algn="l" rtl="0" fontAlgn="base">
            <a:spcBef>
              <a:spcPct val="0"/>
            </a:spcBef>
            <a:spcAft>
              <a:spcPct val="0"/>
            </a:spcAft>
            <a:defRPr sz="2000" kern="1200">
              <a:solidFill>
                <a:schemeClr val="tx1"/>
              </a:solidFill>
              <a:latin typeface="Expert Sans Regular" pitchFamily="34" charset="0"/>
              <a:ea typeface="+mn-ea"/>
              <a:cs typeface="Arial" pitchFamily="34" charset="0"/>
            </a:defRPr>
          </a:lvl5pPr>
          <a:lvl6pPr marL="2286000" algn="l" defTabSz="914400" rtl="0" eaLnBrk="1" latinLnBrk="0" hangingPunct="1">
            <a:defRPr sz="2000" kern="1200">
              <a:solidFill>
                <a:schemeClr val="tx1"/>
              </a:solidFill>
              <a:latin typeface="Expert Sans Regular" pitchFamily="34" charset="0"/>
              <a:ea typeface="+mn-ea"/>
              <a:cs typeface="Arial" pitchFamily="34" charset="0"/>
            </a:defRPr>
          </a:lvl6pPr>
          <a:lvl7pPr marL="2743200" algn="l" defTabSz="914400" rtl="0" eaLnBrk="1" latinLnBrk="0" hangingPunct="1">
            <a:defRPr sz="2000" kern="1200">
              <a:solidFill>
                <a:schemeClr val="tx1"/>
              </a:solidFill>
              <a:latin typeface="Expert Sans Regular" pitchFamily="34" charset="0"/>
              <a:ea typeface="+mn-ea"/>
              <a:cs typeface="Arial" pitchFamily="34" charset="0"/>
            </a:defRPr>
          </a:lvl7pPr>
          <a:lvl8pPr marL="3200400" algn="l" defTabSz="914400" rtl="0" eaLnBrk="1" latinLnBrk="0" hangingPunct="1">
            <a:defRPr sz="2000" kern="1200">
              <a:solidFill>
                <a:schemeClr val="tx1"/>
              </a:solidFill>
              <a:latin typeface="Expert Sans Regular" pitchFamily="34" charset="0"/>
              <a:ea typeface="+mn-ea"/>
              <a:cs typeface="Arial" pitchFamily="34" charset="0"/>
            </a:defRPr>
          </a:lvl8pPr>
          <a:lvl9pPr marL="3657600" algn="l" defTabSz="914400" rtl="0" eaLnBrk="1" latinLnBrk="0" hangingPunct="1">
            <a:defRPr sz="2000" kern="1200">
              <a:solidFill>
                <a:schemeClr val="tx1"/>
              </a:solidFill>
              <a:latin typeface="Expert Sans Regular" pitchFamily="34" charset="0"/>
              <a:ea typeface="+mn-ea"/>
              <a:cs typeface="Arial" pitchFamily="34" charset="0"/>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0" lang="en-GB" sz="3300" b="1" i="0" u="none" strike="noStrike" kern="1200" cap="none" spc="0" normalizeH="0" baseline="0" noProof="0">
              <a:ln>
                <a:noFill/>
              </a:ln>
              <a:solidFill>
                <a:schemeClr val="tx2"/>
              </a:solidFill>
              <a:effectLst/>
              <a:uLnTx/>
              <a:uFillTx/>
              <a:latin typeface="Barclays Sans" pitchFamily="34" charset="0"/>
              <a:ea typeface="+mn-ea"/>
              <a:cs typeface="Arial" pitchFamily="34" charset="0"/>
            </a:rPr>
            <a:t>Rand Rate Rand Branch</a:t>
          </a:r>
        </a:p>
      </xdr:txBody>
    </xdr:sp>
    <xdr:clientData/>
  </xdr:twoCellAnchor>
  <xdr:twoCellAnchor>
    <xdr:from>
      <xdr:col>0</xdr:col>
      <xdr:colOff>0</xdr:colOff>
      <xdr:row>2</xdr:row>
      <xdr:rowOff>31750</xdr:rowOff>
    </xdr:from>
    <xdr:to>
      <xdr:col>6</xdr:col>
      <xdr:colOff>860425</xdr:colOff>
      <xdr:row>7</xdr:row>
      <xdr:rowOff>63500</xdr:rowOff>
    </xdr:to>
    <xdr:pic>
      <xdr:nvPicPr>
        <xdr:cNvPr id="10" name="Picture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2634" b="23868"/>
        <a:stretch/>
      </xdr:blipFill>
      <xdr:spPr bwMode="auto">
        <a:xfrm>
          <a:off x="0" y="349250"/>
          <a:ext cx="5972175"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104775</xdr:colOff>
      <xdr:row>31</xdr:row>
      <xdr:rowOff>142875</xdr:rowOff>
    </xdr:from>
    <xdr:to>
      <xdr:col>6</xdr:col>
      <xdr:colOff>200025</xdr:colOff>
      <xdr:row>47</xdr:row>
      <xdr:rowOff>38100</xdr:rowOff>
    </xdr:to>
    <xdr:sp macro="" textlink="">
      <xdr:nvSpPr>
        <xdr:cNvPr id="3" name="TextBox 4"/>
        <xdr:cNvSpPr txBox="1">
          <a:spLocks noChangeArrowheads="1"/>
        </xdr:cNvSpPr>
      </xdr:nvSpPr>
      <xdr:spPr bwMode="auto">
        <a:xfrm>
          <a:off x="714375" y="3705225"/>
          <a:ext cx="7010400" cy="2486025"/>
        </a:xfrm>
        <a:prstGeom prst="rect">
          <a:avLst/>
        </a:prstGeom>
        <a:ln>
          <a:headEnd/>
          <a:tailEnd/>
        </a:ln>
      </xdr:spPr>
      <xdr:style>
        <a:lnRef idx="2">
          <a:schemeClr val="accent3"/>
        </a:lnRef>
        <a:fillRef idx="1">
          <a:schemeClr val="lt1"/>
        </a:fillRef>
        <a:effectRef idx="0">
          <a:schemeClr val="accent3"/>
        </a:effectRef>
        <a:fontRef idx="minor">
          <a:schemeClr val="dk1"/>
        </a:fontRef>
      </xdr:style>
      <xdr:txBody>
        <a:bodyPr vertOverflow="clip" wrap="square" lIns="91440" tIns="45720" rIns="91440" bIns="45720" anchor="t" upright="1"/>
        <a:lstStyle/>
        <a:p>
          <a:pPr algn="l" rtl="0">
            <a:defRPr sz="1000"/>
          </a:pPr>
          <a:r>
            <a:rPr lang="en-GB" sz="1400" b="1" i="0" u="sng" strike="noStrike">
              <a:solidFill>
                <a:schemeClr val="tx2"/>
              </a:solidFill>
              <a:latin typeface="Calibri"/>
            </a:rPr>
            <a:t>Instructions</a:t>
          </a:r>
        </a:p>
        <a:p>
          <a:pPr algn="l" rtl="0">
            <a:defRPr sz="1000"/>
          </a:pPr>
          <a:r>
            <a:rPr lang="en-GB" sz="1400" b="0" i="1" strike="noStrike">
              <a:solidFill>
                <a:schemeClr val="tx2"/>
              </a:solidFill>
              <a:latin typeface="Calibri"/>
            </a:rPr>
            <a:t>Fields in Beige please pick from the drop down list</a:t>
          </a:r>
        </a:p>
        <a:p>
          <a:pPr algn="l" rtl="0">
            <a:defRPr sz="1000"/>
          </a:pPr>
          <a:r>
            <a:rPr lang="en-GB" sz="1400" b="0" i="1" strike="noStrike">
              <a:solidFill>
                <a:schemeClr val="tx2"/>
              </a:solidFill>
              <a:latin typeface="Calibri"/>
            </a:rPr>
            <a:t>Fields in Yellow please type amount</a:t>
          </a:r>
        </a:p>
        <a:p>
          <a:pPr algn="l" rtl="0">
            <a:defRPr sz="1000"/>
          </a:pPr>
          <a:r>
            <a:rPr lang="en-GB" sz="1400" b="0" i="1" strike="noStrike">
              <a:solidFill>
                <a:schemeClr val="tx2"/>
              </a:solidFill>
              <a:latin typeface="Calibri"/>
            </a:rPr>
            <a:t>Fields in Red DO NOT modify</a:t>
          </a:r>
        </a:p>
        <a:p>
          <a:pPr algn="l" rtl="0">
            <a:defRPr sz="1000"/>
          </a:pPr>
          <a:endParaRPr lang="en-GB" sz="1400" b="0" i="1" strike="noStrike">
            <a:solidFill>
              <a:schemeClr val="tx2"/>
            </a:solidFill>
            <a:latin typeface="Calibri"/>
          </a:endParaRPr>
        </a:p>
        <a:p>
          <a:pPr algn="l" rtl="0">
            <a:defRPr sz="1000"/>
          </a:pPr>
          <a:r>
            <a:rPr lang="en-GB" sz="1400" b="0" i="1" strike="noStrike">
              <a:solidFill>
                <a:schemeClr val="tx2"/>
              </a:solidFill>
              <a:latin typeface="Calibri"/>
            </a:rPr>
            <a:t>NB: </a:t>
          </a:r>
        </a:p>
        <a:p>
          <a:pPr algn="l" rtl="0">
            <a:defRPr sz="1000"/>
          </a:pPr>
          <a:r>
            <a:rPr lang="en-GB" sz="1400" b="0" i="1" strike="noStrike">
              <a:solidFill>
                <a:schemeClr val="tx2"/>
              </a:solidFill>
              <a:latin typeface="Calibri"/>
            </a:rPr>
            <a:t>i) This Calculator is ONLY applicable in transactions where the  USD is involved , i.e NO cross currencies; for these call Treasury</a:t>
          </a:r>
        </a:p>
        <a:p>
          <a:pPr algn="l" rtl="0">
            <a:defRPr sz="1000"/>
          </a:pPr>
          <a:r>
            <a:rPr lang="en-GB" sz="1400" b="0" i="1" strike="noStrike">
              <a:solidFill>
                <a:schemeClr val="tx2"/>
              </a:solidFill>
              <a:latin typeface="Calibri"/>
            </a:rPr>
            <a:t>ii) Please use the Calculator on the day specified above ONLY</a:t>
          </a:r>
        </a:p>
      </xdr:txBody>
    </xdr:sp>
    <xdr:clientData/>
  </xdr:twoCellAnchor>
  <xdr:twoCellAnchor>
    <xdr:from>
      <xdr:col>8</xdr:col>
      <xdr:colOff>515937</xdr:colOff>
      <xdr:row>39</xdr:row>
      <xdr:rowOff>128985</xdr:rowOff>
    </xdr:from>
    <xdr:to>
      <xdr:col>10</xdr:col>
      <xdr:colOff>119062</xdr:colOff>
      <xdr:row>41</xdr:row>
      <xdr:rowOff>59531</xdr:rowOff>
    </xdr:to>
    <xdr:sp macro="" textlink="">
      <xdr:nvSpPr>
        <xdr:cNvPr id="4" name="TextBox 3"/>
        <xdr:cNvSpPr txBox="1"/>
      </xdr:nvSpPr>
      <xdr:spPr>
        <a:xfrm>
          <a:off x="9755187" y="4986735"/>
          <a:ext cx="2146300" cy="254396"/>
        </a:xfrm>
        <a:prstGeom prst="rect">
          <a:avLst/>
        </a:prstGeom>
        <a:ln/>
      </xdr:spPr>
      <xdr:style>
        <a:lnRef idx="2">
          <a:schemeClr val="accent3"/>
        </a:lnRef>
        <a:fillRef idx="1">
          <a:schemeClr val="lt1"/>
        </a:fillRef>
        <a:effectRef idx="0">
          <a:schemeClr val="accent3"/>
        </a:effectRef>
        <a:fontRef idx="minor">
          <a:schemeClr val="dk1"/>
        </a:fontRef>
      </xdr:style>
      <xdr:txBody>
        <a:bodyPr wrap="square" rtlCol="0" anchor="t"/>
        <a:lstStyle/>
        <a:p>
          <a:r>
            <a:rPr lang="en-GB" sz="1100" b="1" i="1" u="none" strike="noStrike">
              <a:solidFill>
                <a:schemeClr val="tx2"/>
              </a:solidFill>
              <a:latin typeface="+mn-lt"/>
              <a:ea typeface="+mn-ea"/>
              <a:cs typeface="+mn-cs"/>
            </a:rPr>
            <a:t>For Internal Use Only</a:t>
          </a:r>
          <a:r>
            <a:rPr lang="en-GB">
              <a:solidFill>
                <a:schemeClr val="tx2"/>
              </a:solidFill>
            </a:rPr>
            <a:t> </a:t>
          </a:r>
          <a:endParaRPr lang="en-GB" sz="1100">
            <a:solidFill>
              <a:schemeClr val="tx2"/>
            </a:solidFill>
          </a:endParaRPr>
        </a:p>
      </xdr:txBody>
    </xdr:sp>
    <xdr:clientData/>
  </xdr:twoCellAnchor>
  <xdr:twoCellAnchor editAs="oneCell">
    <xdr:from>
      <xdr:col>1</xdr:col>
      <xdr:colOff>1</xdr:colOff>
      <xdr:row>0</xdr:row>
      <xdr:rowOff>76201</xdr:rowOff>
    </xdr:from>
    <xdr:to>
      <xdr:col>3</xdr:col>
      <xdr:colOff>12700</xdr:colOff>
      <xdr:row>3</xdr:row>
      <xdr:rowOff>84273</xdr:rowOff>
    </xdr:to>
    <xdr:pic>
      <xdr:nvPicPr>
        <xdr:cNvPr id="8" name="Picture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1" y="76201"/>
          <a:ext cx="4102099" cy="5795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5</xdr:col>
      <xdr:colOff>87575</xdr:colOff>
      <xdr:row>3</xdr:row>
      <xdr:rowOff>142875</xdr:rowOff>
    </xdr:to>
    <xdr:pic>
      <xdr:nvPicPr>
        <xdr:cNvPr id="2" name="Picture 1">
          <a:extLst>
            <a:ext uri="{FF2B5EF4-FFF2-40B4-BE49-F238E27FC236}">
              <a16:creationId xmlns="" xmlns:a16="http://schemas.microsoft.com/office/drawing/2014/main" id="{35C95349-0EA2-464C-8FE9-9580AEE1BB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57150"/>
          <a:ext cx="4011875" cy="571500"/>
        </a:xfrm>
        <a:prstGeom prst="rect">
          <a:avLst/>
        </a:prstGeom>
      </xdr:spPr>
    </xdr:pic>
    <xdr:clientData/>
  </xdr:twoCellAnchor>
  <xdr:twoCellAnchor editAs="oneCell">
    <xdr:from>
      <xdr:col>0</xdr:col>
      <xdr:colOff>66675</xdr:colOff>
      <xdr:row>0</xdr:row>
      <xdr:rowOff>57150</xdr:rowOff>
    </xdr:from>
    <xdr:to>
      <xdr:col>5</xdr:col>
      <xdr:colOff>87575</xdr:colOff>
      <xdr:row>3</xdr:row>
      <xdr:rowOff>142875</xdr:rowOff>
    </xdr:to>
    <xdr:pic>
      <xdr:nvPicPr>
        <xdr:cNvPr id="6" name="Picture 5">
          <a:extLst>
            <a:ext uri="{FF2B5EF4-FFF2-40B4-BE49-F238E27FC236}">
              <a16:creationId xmlns="" xmlns:a16="http://schemas.microsoft.com/office/drawing/2014/main" id="{35C95349-0EA2-464C-8FE9-9580AEE1BB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57150"/>
          <a:ext cx="4011875" cy="571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lawrence.nyazema@barclays.com" TargetMode="External"/><Relationship Id="rId1" Type="http://schemas.openxmlformats.org/officeDocument/2006/relationships/hyperlink" Target="mailto:rugare.mubayi@barclays.com"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E1:Y811"/>
  <sheetViews>
    <sheetView topLeftCell="A7" zoomScale="26" zoomScaleNormal="26" zoomScaleSheetLayoutView="10" zoomScalePageLayoutView="10" workbookViewId="0">
      <selection activeCell="L17" sqref="L17"/>
    </sheetView>
  </sheetViews>
  <sheetFormatPr defaultRowHeight="35.25"/>
  <cols>
    <col min="1" max="1" width="9.140625" style="5"/>
    <col min="2" max="4" width="1.7109375" style="5" customWidth="1"/>
    <col min="5" max="5" width="115" style="5" customWidth="1"/>
    <col min="6" max="8" width="5.7109375" style="17" customWidth="1"/>
    <col min="9" max="9" width="63.140625" style="5" customWidth="1"/>
    <col min="10" max="10" width="65.85546875" style="5" customWidth="1"/>
    <col min="11" max="11" width="63" style="5" customWidth="1"/>
    <col min="12" max="12" width="47.140625" style="5" customWidth="1"/>
    <col min="13" max="13" width="48.7109375" style="5" customWidth="1"/>
    <col min="14" max="14" width="50.42578125" style="5" customWidth="1"/>
    <col min="15" max="15" width="43.5703125" style="5" customWidth="1"/>
    <col min="16" max="16" width="48.42578125" style="5" customWidth="1"/>
    <col min="17" max="17" width="48.5703125" style="5" customWidth="1"/>
    <col min="18" max="18" width="51.85546875" style="5" bestFit="1" customWidth="1"/>
    <col min="19" max="19" width="43.42578125" style="5" customWidth="1"/>
    <col min="20" max="20" width="47" style="5" customWidth="1"/>
    <col min="21" max="21" width="49.28515625" style="5" customWidth="1"/>
    <col min="22" max="22" width="9.140625" style="5"/>
    <col min="23" max="23" width="88.7109375" style="5" bestFit="1" customWidth="1"/>
    <col min="24" max="24" width="50" style="5" bestFit="1" customWidth="1"/>
    <col min="25" max="25" width="33.28515625" style="5" bestFit="1" customWidth="1"/>
    <col min="26" max="16384" width="9.140625" style="5"/>
  </cols>
  <sheetData>
    <row r="1" spans="5:22" ht="27.75" customHeight="1">
      <c r="F1" s="5"/>
      <c r="G1" s="5"/>
      <c r="H1" s="5"/>
      <c r="I1" s="6"/>
      <c r="J1" s="6"/>
      <c r="K1" s="6"/>
      <c r="L1" s="6"/>
      <c r="M1" s="6"/>
      <c r="N1" s="6"/>
    </row>
    <row r="2" spans="5:22" ht="27.75" customHeight="1">
      <c r="E2" s="46"/>
      <c r="F2" s="5"/>
      <c r="G2" s="5"/>
      <c r="H2" s="5"/>
      <c r="I2" s="6"/>
      <c r="J2" s="6"/>
      <c r="K2" s="6"/>
      <c r="L2" s="6"/>
      <c r="M2" s="6"/>
      <c r="N2" s="6"/>
    </row>
    <row r="3" spans="5:22" ht="93.75">
      <c r="E3" s="329" t="s">
        <v>379</v>
      </c>
      <c r="F3" s="330"/>
      <c r="G3" s="330"/>
      <c r="H3" s="330"/>
      <c r="I3" s="330"/>
      <c r="J3" s="47"/>
      <c r="K3" s="6"/>
      <c r="L3" s="6"/>
      <c r="M3" s="6"/>
      <c r="N3" s="6"/>
    </row>
    <row r="4" spans="5:22" s="9" customFormat="1" ht="82.5" customHeight="1">
      <c r="E4" s="331" t="s">
        <v>68</v>
      </c>
      <c r="F4" s="332"/>
      <c r="G4" s="332"/>
      <c r="H4" s="332"/>
      <c r="I4" s="333"/>
      <c r="J4" s="8"/>
      <c r="K4" s="8"/>
      <c r="L4" s="8"/>
      <c r="N4" s="8"/>
    </row>
    <row r="5" spans="5:22" s="9" customFormat="1" ht="36.75" customHeight="1">
      <c r="E5" s="330"/>
      <c r="F5" s="332"/>
      <c r="G5" s="332"/>
      <c r="H5" s="332"/>
      <c r="I5" s="333"/>
      <c r="J5" s="8"/>
      <c r="K5" s="8"/>
      <c r="L5" s="8"/>
      <c r="M5" s="8"/>
      <c r="N5" s="8"/>
    </row>
    <row r="6" spans="5:22" ht="47.25">
      <c r="E6" s="334">
        <f>Working!K8</f>
        <v>43854</v>
      </c>
      <c r="F6" s="335"/>
      <c r="G6" s="335"/>
      <c r="H6" s="335"/>
      <c r="I6" s="335"/>
      <c r="J6" s="5" t="s">
        <v>33</v>
      </c>
      <c r="L6" s="10"/>
    </row>
    <row r="7" spans="5:22" ht="47.25">
      <c r="E7" s="336" t="s">
        <v>483</v>
      </c>
      <c r="F7" s="335"/>
      <c r="G7" s="335"/>
      <c r="H7" s="335"/>
      <c r="I7" s="335"/>
      <c r="U7" s="9"/>
      <c r="V7" s="9"/>
    </row>
    <row r="8" spans="5:22" ht="47.25">
      <c r="E8" s="50"/>
      <c r="F8" s="49"/>
      <c r="G8" s="49"/>
      <c r="H8" s="49"/>
      <c r="I8" s="49"/>
      <c r="J8" s="49"/>
      <c r="K8" s="424"/>
      <c r="L8" s="11"/>
      <c r="N8" s="252"/>
      <c r="O8" s="252"/>
    </row>
    <row r="9" spans="5:22" ht="51.75">
      <c r="E9" s="8"/>
      <c r="F9" s="8"/>
      <c r="G9" s="8"/>
      <c r="H9" s="8"/>
      <c r="I9" s="7"/>
      <c r="L9" s="29"/>
      <c r="M9" s="29"/>
      <c r="N9" s="29"/>
      <c r="O9" s="7"/>
      <c r="P9" s="7"/>
      <c r="Q9" s="7"/>
      <c r="R9" s="53"/>
    </row>
    <row r="10" spans="5:22" s="335" customFormat="1" ht="52.5" thickBot="1">
      <c r="E10" s="8"/>
      <c r="F10" s="8"/>
      <c r="G10" s="8"/>
      <c r="H10" s="8"/>
      <c r="I10" s="337"/>
      <c r="J10" s="336" t="s">
        <v>26</v>
      </c>
      <c r="M10" s="336" t="s">
        <v>26</v>
      </c>
      <c r="O10" s="337"/>
      <c r="P10" s="336" t="s">
        <v>26</v>
      </c>
      <c r="Q10" s="337"/>
      <c r="R10" s="338"/>
      <c r="S10" s="336" t="s">
        <v>26</v>
      </c>
      <c r="T10" s="337"/>
      <c r="U10" s="337"/>
    </row>
    <row r="11" spans="5:22" ht="120.75" customHeight="1" thickBot="1">
      <c r="E11" s="8"/>
      <c r="F11" s="8"/>
      <c r="G11" s="8"/>
      <c r="H11" s="8"/>
      <c r="I11" s="77"/>
      <c r="J11" s="493" t="s">
        <v>0</v>
      </c>
      <c r="K11" s="494"/>
      <c r="L11" s="55"/>
      <c r="M11" s="495" t="s">
        <v>1</v>
      </c>
      <c r="N11" s="496"/>
      <c r="O11" s="60"/>
      <c r="P11" s="495" t="s">
        <v>2</v>
      </c>
      <c r="Q11" s="496"/>
      <c r="R11" s="60"/>
      <c r="S11" s="489" t="s">
        <v>484</v>
      </c>
      <c r="T11" s="490"/>
      <c r="U11" s="59"/>
    </row>
    <row r="12" spans="5:22" ht="69.95" customHeight="1" thickBot="1">
      <c r="E12" s="8"/>
      <c r="F12" s="8"/>
      <c r="G12" s="8"/>
      <c r="H12" s="8"/>
      <c r="I12" s="77" t="s">
        <v>3</v>
      </c>
      <c r="J12" s="387" t="s">
        <v>56</v>
      </c>
      <c r="K12" s="174" t="s">
        <v>385</v>
      </c>
      <c r="L12" s="54" t="s">
        <v>4</v>
      </c>
      <c r="M12" s="70" t="s">
        <v>56</v>
      </c>
      <c r="N12" s="309" t="s">
        <v>385</v>
      </c>
      <c r="O12" s="61" t="s">
        <v>4</v>
      </c>
      <c r="P12" s="70" t="s">
        <v>56</v>
      </c>
      <c r="Q12" s="309" t="s">
        <v>385</v>
      </c>
      <c r="R12" s="61" t="s">
        <v>4</v>
      </c>
      <c r="S12" s="70" t="s">
        <v>56</v>
      </c>
      <c r="T12" s="309" t="s">
        <v>385</v>
      </c>
      <c r="U12" s="59" t="s">
        <v>4</v>
      </c>
    </row>
    <row r="13" spans="5:22" ht="69.95" customHeight="1">
      <c r="E13" s="8"/>
      <c r="F13" s="8"/>
      <c r="G13" s="8"/>
      <c r="H13" s="8"/>
      <c r="I13" s="71" t="s">
        <v>5</v>
      </c>
      <c r="J13" s="388">
        <f>ROUND(((L13*(1-'Revaluation Rates'!G48))),4)</f>
        <v>0.65149999999999997</v>
      </c>
      <c r="K13" s="66">
        <f>ROUND(((L13*(1+'Revaluation Rates'!H48))),4)</f>
        <v>0.72</v>
      </c>
      <c r="L13" s="86">
        <f>Working!D3</f>
        <v>0.68573799999999996</v>
      </c>
      <c r="M13" s="177">
        <f>(1-'Revaluation Rates'!G48)*O13</f>
        <v>1.8217831883314035</v>
      </c>
      <c r="N13" s="67">
        <f>(1+'Revaluation Rates'!H48)*O13</f>
        <v>2.0135498397347091</v>
      </c>
      <c r="O13" s="243">
        <f>$L$19/L13</f>
        <v>1.9176665140330564</v>
      </c>
      <c r="P13" s="176">
        <f>(1-'Revaluation Rates'!G48)*R13</f>
        <v>1.5330547453983883</v>
      </c>
      <c r="Q13" s="66">
        <f>(1+'Revaluation Rates'!H48)*R13</f>
        <v>1.6944289291245345</v>
      </c>
      <c r="R13" s="247">
        <f>$L$20/L13</f>
        <v>1.6137418372614614</v>
      </c>
      <c r="S13" s="176">
        <f>'Apolo Rates'!E53</f>
        <v>11.449977000000001</v>
      </c>
      <c r="T13" s="66">
        <f>'Apolo Rates'!F53</f>
        <v>12.158223</v>
      </c>
      <c r="U13" s="247">
        <f>'Apolo Rates'!D53</f>
        <v>11.8041</v>
      </c>
    </row>
    <row r="14" spans="5:22" ht="69.95" customHeight="1">
      <c r="E14" s="8"/>
      <c r="F14" s="8"/>
      <c r="G14" s="8"/>
      <c r="H14" s="8"/>
      <c r="I14" s="71" t="s">
        <v>6</v>
      </c>
      <c r="J14" s="105">
        <f>ROUND(((L14*(1-'Revaluation Rates'!G49))),4)</f>
        <v>8.8599999999999998E-2</v>
      </c>
      <c r="K14" s="67">
        <f>ROUND(((L14*(1+'Revaluation Rates'!H49))),4)</f>
        <v>9.8000000000000004E-2</v>
      </c>
      <c r="L14" s="86">
        <f>Working!D4</f>
        <v>9.3289999999999998E-2</v>
      </c>
      <c r="M14" s="177">
        <f>(1-'Revaluation Rates'!G49)*O14</f>
        <v>13.422259965</v>
      </c>
      <c r="N14" s="67">
        <f>(1+'Revaluation Rates'!H49)*O14</f>
        <v>14.835129435000001</v>
      </c>
      <c r="O14" s="243">
        <f>'working ZWL'!D48</f>
        <v>14.1286947</v>
      </c>
      <c r="P14" s="177">
        <f>(1-'Revaluation Rates'!G49)*R14</f>
        <v>11.29501683</v>
      </c>
      <c r="Q14" s="67">
        <f>(1+'Revaluation Rates'!H49)*R14</f>
        <v>12.483965970000002</v>
      </c>
      <c r="R14" s="248">
        <f>'working ZWL'!D46</f>
        <v>11.889491400000001</v>
      </c>
      <c r="S14" s="177">
        <f>'Apolo Rates'!E49</f>
        <v>1.5575289999999999</v>
      </c>
      <c r="T14" s="67">
        <f>'Apolo Rates'!F49</f>
        <v>1.6538709999999999</v>
      </c>
      <c r="U14" s="248">
        <f>'Apolo Rates'!D49</f>
        <v>1.6056999999999999</v>
      </c>
    </row>
    <row r="15" spans="5:22" ht="69.95" customHeight="1">
      <c r="E15" s="8"/>
      <c r="F15" s="8"/>
      <c r="G15" s="8"/>
      <c r="H15" s="8"/>
      <c r="I15" s="71" t="s">
        <v>7</v>
      </c>
      <c r="J15" s="105">
        <f>ROUND(((L15*(1-'Revaluation Rates'!G50))),4)</f>
        <v>1.2495000000000001</v>
      </c>
      <c r="K15" s="67">
        <f>ROUND(((L15*(1+'Revaluation Rates'!H50))),4)</f>
        <v>1.381</v>
      </c>
      <c r="L15" s="86">
        <f>Working!D5</f>
        <v>1.3152436000000001</v>
      </c>
      <c r="M15" s="177">
        <f>(1-'Revaluation Rates'!G50)*O15</f>
        <v>1.6430890585878561</v>
      </c>
      <c r="N15" s="67">
        <f>(1+'Revaluation Rates'!H50)*O15</f>
        <v>1.8160458015971042</v>
      </c>
      <c r="O15" s="243">
        <f>$L$19*L15</f>
        <v>1.7295674300924802</v>
      </c>
      <c r="P15" s="177">
        <f>(1-'Revaluation Rates'!G50)*R15</f>
        <v>1.382681262245822</v>
      </c>
      <c r="Q15" s="67">
        <f>(1+'Revaluation Rates'!H50)*R15</f>
        <v>1.5282266582716979</v>
      </c>
      <c r="R15" s="248">
        <f>$L$20*L15</f>
        <v>1.4554539602587599</v>
      </c>
      <c r="S15" s="177">
        <f>'Apolo Rates'!E55</f>
        <v>7.3914000000000007E-2</v>
      </c>
      <c r="T15" s="67">
        <f>'Apolo Rates'!F55</f>
        <v>7.8486E-2</v>
      </c>
      <c r="U15" s="248">
        <f>'Apolo Rates'!D55</f>
        <v>7.6200000000000004E-2</v>
      </c>
    </row>
    <row r="16" spans="5:22" ht="69.95" customHeight="1">
      <c r="E16" s="8"/>
      <c r="F16" s="8"/>
      <c r="G16" s="8"/>
      <c r="H16" s="8"/>
      <c r="I16" s="71" t="s">
        <v>8</v>
      </c>
      <c r="J16" s="397">
        <f>ROUND(((L16*(1-'Revaluation Rates'!G51))),2)</f>
        <v>104.29</v>
      </c>
      <c r="K16" s="68">
        <f>ROUND(((L16*(1+'Revaluation Rates'!H51))),2)</f>
        <v>115.26</v>
      </c>
      <c r="L16" s="87">
        <f>Working!D7</f>
        <v>109.775215</v>
      </c>
      <c r="M16" s="177">
        <f>(1-'Revaluation Rates'!G51)*O16</f>
        <v>137.1384393511814</v>
      </c>
      <c r="N16" s="67">
        <f>(1+'Revaluation Rates'!H51)*O16</f>
        <v>151.57406454604259</v>
      </c>
      <c r="O16" s="244">
        <f>$L$19*L16</f>
        <v>144.356251948612</v>
      </c>
      <c r="P16" s="177">
        <f>(1-'Revaluation Rates'!G51)*R16</f>
        <v>115.40381784751241</v>
      </c>
      <c r="Q16" s="67">
        <f>(1+'Revaluation Rates'!H51)*R16</f>
        <v>127.55158814725058</v>
      </c>
      <c r="R16" s="249">
        <f>$L$20*L16</f>
        <v>121.4777029973815</v>
      </c>
      <c r="S16" s="177">
        <f>'Apolo Rates'!E63</f>
        <v>6.1692</v>
      </c>
      <c r="T16" s="67">
        <f>'Apolo Rates'!F63</f>
        <v>6.5508000000000006</v>
      </c>
      <c r="U16" s="248">
        <f>'Apolo Rates'!D64</f>
        <v>6.36</v>
      </c>
    </row>
    <row r="17" spans="5:25" ht="69.95" customHeight="1">
      <c r="E17" s="8"/>
      <c r="F17" s="8"/>
      <c r="G17" s="8"/>
      <c r="H17" s="8"/>
      <c r="I17" s="71" t="s">
        <v>9</v>
      </c>
      <c r="J17" s="105">
        <f>ROUND(((L17*(1-'Revaluation Rates'!G52))),4)</f>
        <v>13.677899999999999</v>
      </c>
      <c r="K17" s="67">
        <f>ROUND(((L17*(1+'Revaluation Rates'!H52))),4)</f>
        <v>15.117699999999999</v>
      </c>
      <c r="L17" s="86">
        <f>Working!D9</f>
        <v>14.3978117</v>
      </c>
      <c r="M17" s="177">
        <f>(1-'Revaluation Rates'!G52)*O17</f>
        <v>17.954353999999999</v>
      </c>
      <c r="N17" s="67">
        <f>(1+'Revaluation Rates'!H52)*O17</f>
        <v>19.844286</v>
      </c>
      <c r="O17" s="243">
        <f>'working ZWL'!D49</f>
        <v>18.899319999999999</v>
      </c>
      <c r="P17" s="177">
        <f>(1-'Revaluation Rates'!G52)*R17</f>
        <v>15.1088285</v>
      </c>
      <c r="Q17" s="67">
        <f>(1+'Revaluation Rates'!H52)*R17</f>
        <v>16.6992315</v>
      </c>
      <c r="R17" s="248">
        <f>'working ZWL'!D47</f>
        <v>15.904030000000001</v>
      </c>
      <c r="S17" s="177">
        <f>'Apolo Rates'!E51</f>
        <v>0.80917400000000006</v>
      </c>
      <c r="T17" s="67">
        <f>'Apolo Rates'!F51</f>
        <v>0.85922600000000005</v>
      </c>
      <c r="U17" s="248">
        <f>'Apolo Rates'!D51</f>
        <v>0.83420000000000005</v>
      </c>
    </row>
    <row r="18" spans="5:25" ht="69.95" customHeight="1">
      <c r="E18" s="8"/>
      <c r="F18" s="8"/>
      <c r="G18" s="8"/>
      <c r="H18" s="8"/>
      <c r="I18" s="71" t="s">
        <v>10</v>
      </c>
      <c r="J18" s="105">
        <f>ROUND(((L18*(1-'Revaluation Rates'!G53))),4)</f>
        <v>0.92320000000000002</v>
      </c>
      <c r="K18" s="67">
        <f>ROUND(((L18*(1+'Revaluation Rates'!H53))),4)</f>
        <v>1.0203</v>
      </c>
      <c r="L18" s="86">
        <f>Working!D11</f>
        <v>0.97176169999999995</v>
      </c>
      <c r="M18" s="177">
        <f>(1-'Revaluation Rates'!G53)*O18</f>
        <v>1.2139888130417318</v>
      </c>
      <c r="N18" s="67">
        <f>(1+'Revaluation Rates'!H53)*O18</f>
        <v>1.3417771091513879</v>
      </c>
      <c r="O18" s="243">
        <f>$L$19*L18</f>
        <v>1.2778829610965599</v>
      </c>
      <c r="P18" s="177">
        <f>(1-'Revaluation Rates'!G53)*R18</f>
        <v>1.0215877073708215</v>
      </c>
      <c r="Q18" s="67">
        <f>(1+'Revaluation Rates'!H53)*R18</f>
        <v>1.1291232555151185</v>
      </c>
      <c r="R18" s="248">
        <f>$L$20*L18</f>
        <v>1.07535548144297</v>
      </c>
      <c r="S18" s="177">
        <f>'Apolo Rates'!E57</f>
        <v>5.4611E-2</v>
      </c>
      <c r="T18" s="67">
        <f>'Apolo Rates'!F57</f>
        <v>5.7989000000000006E-2</v>
      </c>
      <c r="U18" s="248">
        <f>'Apolo Rates'!D57</f>
        <v>5.6300000000000003E-2</v>
      </c>
    </row>
    <row r="19" spans="5:25" ht="69.95" customHeight="1">
      <c r="E19" s="8"/>
      <c r="F19" s="8"/>
      <c r="G19" s="8"/>
      <c r="H19" s="8"/>
      <c r="I19" s="71" t="s">
        <v>386</v>
      </c>
      <c r="J19" s="105">
        <f>ROUND(((L19*(1-'Revaluation Rates'!G54))),4)</f>
        <v>1.2493000000000001</v>
      </c>
      <c r="K19" s="67">
        <f>ROUND(((L19*(1+'Revaluation Rates'!H54))),4)</f>
        <v>1.3808</v>
      </c>
      <c r="L19" s="86">
        <f>Working!D12</f>
        <v>1.3150168</v>
      </c>
      <c r="M19" s="177"/>
      <c r="N19" s="67"/>
      <c r="O19" s="245"/>
      <c r="P19" s="177">
        <f>(1-'Revaluation Rates'!G54)*R19</f>
        <v>0.80087849999999994</v>
      </c>
      <c r="Q19" s="67">
        <f>(1+'Revaluation Rates'!H54)*R19</f>
        <v>0.88518149999999995</v>
      </c>
      <c r="R19" s="248">
        <f>'working ZWL'!D45</f>
        <v>0.84302999999999995</v>
      </c>
      <c r="S19" s="177">
        <f>'Apolo Rates'!E47</f>
        <v>21.957307999999998</v>
      </c>
      <c r="T19" s="90">
        <f>'Apolo Rates'!F47</f>
        <v>23.315491999999999</v>
      </c>
      <c r="U19" s="248">
        <f>'Apolo Rates'!D47</f>
        <v>22.636399999999998</v>
      </c>
    </row>
    <row r="20" spans="5:25" ht="69.95" customHeight="1" thickBot="1">
      <c r="E20" s="8"/>
      <c r="F20" s="8"/>
      <c r="G20" s="8"/>
      <c r="H20" s="8"/>
      <c r="I20" s="72" t="s">
        <v>12</v>
      </c>
      <c r="J20" s="389">
        <f>ROUND(((L20*(1-'Revaluation Rates'!G55))),4)</f>
        <v>1.0512999999999999</v>
      </c>
      <c r="K20" s="92">
        <f>ROUND(((L20*(1+'Revaluation Rates'!H55))),4)</f>
        <v>1.1618999999999999</v>
      </c>
      <c r="L20" s="93">
        <f>Working!D13</f>
        <v>1.1066041</v>
      </c>
      <c r="M20" s="178"/>
      <c r="N20" s="92"/>
      <c r="O20" s="246"/>
      <c r="P20" s="251"/>
      <c r="Q20" s="95"/>
      <c r="R20" s="250"/>
      <c r="S20" s="178">
        <f>'Apolo Rates'!E45</f>
        <v>18.477336000000001</v>
      </c>
      <c r="T20" s="97">
        <f>'Apolo Rates'!F45</f>
        <v>19.620263999999999</v>
      </c>
      <c r="U20" s="250">
        <f>'Apolo Rates'!D45</f>
        <v>19.0488</v>
      </c>
    </row>
    <row r="21" spans="5:25" ht="69.95" customHeight="1">
      <c r="E21" s="8"/>
      <c r="F21" s="8"/>
      <c r="G21" s="8"/>
      <c r="H21" s="8"/>
      <c r="I21" s="28"/>
      <c r="J21" s="28"/>
      <c r="K21" s="28"/>
      <c r="L21" s="28"/>
      <c r="M21" s="28"/>
      <c r="N21" s="28"/>
      <c r="O21" s="28"/>
      <c r="P21" s="28"/>
      <c r="Q21" s="28"/>
      <c r="R21" s="28"/>
      <c r="S21" s="28"/>
      <c r="T21" s="28"/>
      <c r="U21" s="28"/>
    </row>
    <row r="22" spans="5:25" ht="69.95" customHeight="1">
      <c r="F22" s="12"/>
      <c r="G22" s="12"/>
      <c r="H22" s="12"/>
      <c r="I22" s="28"/>
      <c r="J22" s="28"/>
      <c r="K22" s="28"/>
      <c r="L22" s="28"/>
      <c r="M22" s="28"/>
      <c r="N22" s="28"/>
      <c r="O22" s="28"/>
      <c r="P22" s="28"/>
      <c r="Q22" s="28"/>
      <c r="R22" s="28"/>
      <c r="S22" s="28"/>
      <c r="T22" s="28"/>
      <c r="U22" s="28"/>
    </row>
    <row r="23" spans="5:25" ht="69.95" customHeight="1">
      <c r="F23" s="28"/>
      <c r="G23" s="28"/>
      <c r="H23" s="28"/>
      <c r="I23" s="28"/>
      <c r="J23" s="28" t="s">
        <v>389</v>
      </c>
      <c r="K23" s="28"/>
      <c r="L23" s="28"/>
      <c r="M23" s="28"/>
      <c r="N23" s="28"/>
      <c r="O23" s="28"/>
      <c r="P23" s="28"/>
      <c r="Q23" s="28"/>
      <c r="R23" s="28"/>
      <c r="S23" s="13"/>
      <c r="T23" s="13"/>
    </row>
    <row r="24" spans="5:25" ht="69.95" customHeight="1">
      <c r="F24" s="5"/>
      <c r="G24" s="5"/>
      <c r="H24" s="5"/>
    </row>
    <row r="25" spans="5:25" ht="69.95" customHeight="1">
      <c r="E25" s="392"/>
      <c r="F25" s="391"/>
      <c r="G25" s="391"/>
      <c r="H25" s="391"/>
      <c r="I25" s="391"/>
      <c r="J25" s="391"/>
      <c r="K25" s="497" t="s">
        <v>387</v>
      </c>
      <c r="L25" s="498"/>
      <c r="M25" s="498"/>
      <c r="N25" s="498"/>
      <c r="O25" s="498"/>
      <c r="P25" s="498"/>
      <c r="Q25" s="498"/>
      <c r="R25" s="498"/>
      <c r="S25" s="498"/>
      <c r="T25" s="499"/>
      <c r="U25" s="391"/>
      <c r="V25" s="391"/>
      <c r="W25" s="5" t="s">
        <v>331</v>
      </c>
    </row>
    <row r="26" spans="5:25" ht="69.95" customHeight="1">
      <c r="F26" s="5"/>
      <c r="G26" s="5"/>
      <c r="H26" s="5"/>
      <c r="K26" s="500"/>
      <c r="L26" s="501"/>
      <c r="M26" s="501"/>
      <c r="N26" s="501"/>
      <c r="O26" s="501"/>
      <c r="P26" s="501"/>
      <c r="Q26" s="501"/>
      <c r="R26" s="501"/>
      <c r="S26" s="501"/>
      <c r="T26" s="502"/>
    </row>
    <row r="27" spans="5:25" s="335" customFormat="1" ht="69.95" customHeight="1">
      <c r="F27" s="339"/>
      <c r="G27" s="339"/>
      <c r="H27" s="339"/>
      <c r="I27" s="337"/>
      <c r="J27" s="338"/>
      <c r="K27" s="338"/>
      <c r="L27" s="337"/>
      <c r="M27" s="336" t="s">
        <v>76</v>
      </c>
      <c r="N27" s="337"/>
      <c r="O27" s="337"/>
      <c r="P27" s="336" t="s">
        <v>72</v>
      </c>
      <c r="R27" s="337"/>
      <c r="S27" s="336" t="s">
        <v>73</v>
      </c>
    </row>
    <row r="28" spans="5:25" s="335" customFormat="1" ht="131.25" customHeight="1" thickBot="1">
      <c r="F28" s="339"/>
      <c r="G28" s="339">
        <v>3.3062</v>
      </c>
      <c r="H28" s="339"/>
      <c r="I28" s="337"/>
      <c r="J28" s="336" t="s">
        <v>28</v>
      </c>
      <c r="M28" s="335" t="s">
        <v>63</v>
      </c>
      <c r="N28" s="340"/>
      <c r="O28" s="341"/>
      <c r="P28" s="335" t="s">
        <v>62</v>
      </c>
      <c r="Q28" s="337"/>
      <c r="R28" s="342"/>
      <c r="S28" s="335" t="s">
        <v>62</v>
      </c>
    </row>
    <row r="29" spans="5:25" ht="69.95" customHeight="1" thickBot="1">
      <c r="F29" s="12"/>
      <c r="G29" s="12"/>
      <c r="H29" s="12"/>
      <c r="I29" s="40"/>
      <c r="J29" s="99" t="s">
        <v>24</v>
      </c>
      <c r="K29" s="98"/>
      <c r="L29" s="52"/>
      <c r="M29" s="491" t="s">
        <v>14</v>
      </c>
      <c r="N29" s="507"/>
      <c r="O29" s="32"/>
      <c r="P29" s="491" t="s">
        <v>14</v>
      </c>
      <c r="Q29" s="492"/>
      <c r="R29" s="80"/>
      <c r="S29" s="491" t="s">
        <v>14</v>
      </c>
      <c r="T29" s="492"/>
      <c r="U29" s="187"/>
      <c r="V29" s="186"/>
      <c r="W29" s="186"/>
      <c r="X29" s="81"/>
      <c r="Y29" s="81"/>
    </row>
    <row r="30" spans="5:25" ht="69.95" customHeight="1" thickBot="1">
      <c r="F30" s="12"/>
      <c r="G30" s="12"/>
      <c r="H30" s="12"/>
      <c r="I30" s="40" t="s">
        <v>3</v>
      </c>
      <c r="J30" s="387" t="s">
        <v>56</v>
      </c>
      <c r="K30" s="387" t="s">
        <v>385</v>
      </c>
      <c r="L30" s="52" t="s">
        <v>4</v>
      </c>
      <c r="M30" s="77" t="s">
        <v>3</v>
      </c>
      <c r="N30" s="73" t="s">
        <v>4</v>
      </c>
      <c r="O30" s="32"/>
      <c r="P30" s="77" t="s">
        <v>3</v>
      </c>
      <c r="Q30" s="70" t="s">
        <v>4</v>
      </c>
      <c r="R30" s="80"/>
      <c r="S30" s="77" t="s">
        <v>3</v>
      </c>
      <c r="T30" s="70" t="s">
        <v>4</v>
      </c>
      <c r="U30" s="188"/>
      <c r="V30" s="186"/>
      <c r="W30" s="186"/>
      <c r="X30" s="81"/>
      <c r="Y30" s="81"/>
    </row>
    <row r="31" spans="5:25" ht="69.95" customHeight="1" thickBot="1">
      <c r="F31" s="12"/>
      <c r="G31" s="12"/>
      <c r="H31" s="12"/>
      <c r="I31" s="91" t="s">
        <v>5</v>
      </c>
      <c r="J31" s="115">
        <f>J13</f>
        <v>0.65149999999999997</v>
      </c>
      <c r="K31" s="115">
        <f>K13</f>
        <v>0.72</v>
      </c>
      <c r="L31" s="101">
        <f>+L13</f>
        <v>0.68573799999999996</v>
      </c>
      <c r="M31" s="91" t="s">
        <v>15</v>
      </c>
      <c r="N31" s="79">
        <f>+Working!D14</f>
        <v>100.97002000000001</v>
      </c>
      <c r="O31" s="33"/>
      <c r="P31" s="72" t="s">
        <v>36</v>
      </c>
      <c r="Q31" s="76">
        <f>Working!D10</f>
        <v>9.5518078000000006</v>
      </c>
      <c r="R31" s="80"/>
      <c r="S31" s="71" t="s">
        <v>74</v>
      </c>
      <c r="T31" s="75">
        <f>Working!D20</f>
        <v>6.9490157999999997</v>
      </c>
      <c r="U31" s="188"/>
      <c r="V31" s="186"/>
      <c r="W31" s="186"/>
      <c r="X31" s="81"/>
      <c r="Y31" s="81"/>
    </row>
    <row r="32" spans="5:25" ht="69.95" customHeight="1">
      <c r="F32" s="12"/>
      <c r="G32" s="12"/>
      <c r="H32" s="12"/>
      <c r="I32" s="71" t="s">
        <v>6</v>
      </c>
      <c r="J32" s="116">
        <f>J14</f>
        <v>8.8599999999999998E-2</v>
      </c>
      <c r="K32" s="116">
        <f>K14</f>
        <v>9.8000000000000004E-2</v>
      </c>
      <c r="L32" s="101">
        <f>+L14</f>
        <v>9.3289999999999998E-2</v>
      </c>
      <c r="M32" s="71" t="s">
        <v>60</v>
      </c>
      <c r="N32" s="74">
        <f>Working!D16</f>
        <v>733.60496350000005</v>
      </c>
      <c r="O32" s="34"/>
      <c r="P32" s="35"/>
      <c r="Q32" s="35"/>
      <c r="R32" s="80"/>
      <c r="S32" s="71" t="s">
        <v>75</v>
      </c>
      <c r="T32" s="75">
        <f>Working!D21</f>
        <v>71.371910499999998</v>
      </c>
      <c r="U32" s="188"/>
      <c r="V32" s="186"/>
      <c r="W32" s="186"/>
      <c r="X32" s="81"/>
      <c r="Y32" s="81"/>
    </row>
    <row r="33" spans="5:25" ht="69.95" customHeight="1" thickBot="1">
      <c r="F33" s="12"/>
      <c r="G33" s="12"/>
      <c r="H33" s="12"/>
      <c r="I33" s="71" t="s">
        <v>7</v>
      </c>
      <c r="J33" s="78">
        <f>1/K15</f>
        <v>0.724112961622013</v>
      </c>
      <c r="K33" s="78">
        <f>1/J15</f>
        <v>0.80032012805122044</v>
      </c>
      <c r="L33" s="101">
        <f>1/L15</f>
        <v>0.76031542749951408</v>
      </c>
      <c r="M33" s="72" t="s">
        <v>61</v>
      </c>
      <c r="N33" s="114">
        <f>Working!D19</f>
        <v>14.55402</v>
      </c>
      <c r="O33" s="35"/>
      <c r="R33" s="80"/>
      <c r="S33" s="189"/>
      <c r="T33" s="190"/>
      <c r="U33" s="188"/>
      <c r="V33" s="186"/>
      <c r="W33" s="186"/>
      <c r="X33" s="81"/>
      <c r="Y33" s="81"/>
    </row>
    <row r="34" spans="5:25" ht="69.95" customHeight="1">
      <c r="F34" s="12"/>
      <c r="G34" s="12"/>
      <c r="H34" s="12"/>
      <c r="I34" s="71" t="s">
        <v>8</v>
      </c>
      <c r="J34" s="78">
        <f>1/K16</f>
        <v>8.6760367863959742E-3</v>
      </c>
      <c r="K34" s="78">
        <f>1/J16</f>
        <v>9.5886470419023866E-3</v>
      </c>
      <c r="L34" s="101">
        <f>1/L16</f>
        <v>9.1095244040287227E-3</v>
      </c>
      <c r="O34" s="35"/>
      <c r="P34" s="28"/>
      <c r="Q34" s="35"/>
      <c r="R34" s="82"/>
      <c r="S34" s="191"/>
      <c r="T34" s="192"/>
      <c r="U34" s="188"/>
      <c r="V34" s="186"/>
      <c r="W34" s="186"/>
      <c r="X34" s="81"/>
      <c r="Y34" s="81"/>
    </row>
    <row r="35" spans="5:25" ht="69.95" customHeight="1">
      <c r="F35" s="12"/>
      <c r="G35" s="12"/>
      <c r="H35" s="12"/>
      <c r="I35" s="71" t="s">
        <v>9</v>
      </c>
      <c r="J35" s="78">
        <f>1/K17</f>
        <v>6.6147628276788134E-2</v>
      </c>
      <c r="K35" s="78">
        <f>1/J17</f>
        <v>7.3110638328983249E-2</v>
      </c>
      <c r="L35" s="101">
        <f>1/L17</f>
        <v>6.9454999192689812E-2</v>
      </c>
      <c r="O35" s="34"/>
      <c r="P35" s="28"/>
      <c r="Q35" s="34"/>
      <c r="R35" s="83"/>
      <c r="S35" s="191"/>
      <c r="T35" s="192"/>
      <c r="U35" s="188"/>
      <c r="V35" s="186"/>
      <c r="W35" s="186"/>
      <c r="X35" s="81"/>
      <c r="Y35" s="81"/>
    </row>
    <row r="36" spans="5:25" ht="69.95" customHeight="1">
      <c r="F36" s="12"/>
      <c r="G36" s="12"/>
      <c r="H36" s="12"/>
      <c r="I36" s="71" t="s">
        <v>10</v>
      </c>
      <c r="J36" s="78">
        <f>1/K18</f>
        <v>0.98010389101244733</v>
      </c>
      <c r="K36" s="78">
        <f>1/J18</f>
        <v>1.0831889081455806</v>
      </c>
      <c r="L36" s="101">
        <f>1/L18</f>
        <v>1.0290588731784758</v>
      </c>
      <c r="O36" s="36"/>
      <c r="P36" s="28"/>
      <c r="Q36" s="36"/>
      <c r="R36" s="84"/>
      <c r="S36" s="191"/>
      <c r="T36" s="192"/>
      <c r="U36" s="188"/>
      <c r="V36" s="186"/>
      <c r="W36" s="186"/>
      <c r="X36" s="81"/>
      <c r="Y36" s="81"/>
    </row>
    <row r="37" spans="5:25" ht="69.95" customHeight="1">
      <c r="F37" s="12"/>
      <c r="G37" s="12"/>
      <c r="H37" s="12"/>
      <c r="I37" s="71" t="s">
        <v>386</v>
      </c>
      <c r="J37" s="116">
        <f>J19</f>
        <v>1.2493000000000001</v>
      </c>
      <c r="K37" s="116">
        <f>K19</f>
        <v>1.3808</v>
      </c>
      <c r="L37" s="101">
        <f>+L19</f>
        <v>1.3150168</v>
      </c>
      <c r="M37" s="28"/>
      <c r="N37" s="36"/>
      <c r="O37" s="36"/>
      <c r="P37" s="37"/>
      <c r="Q37" s="37"/>
      <c r="R37" s="84"/>
      <c r="S37" s="186"/>
      <c r="T37" s="186"/>
      <c r="U37" s="186"/>
      <c r="V37" s="186"/>
      <c r="W37" s="186"/>
      <c r="X37" s="81"/>
      <c r="Y37" s="81"/>
    </row>
    <row r="38" spans="5:25" ht="69.95" customHeight="1" thickBot="1">
      <c r="F38" s="12"/>
      <c r="G38" s="12"/>
      <c r="H38" s="12"/>
      <c r="I38" s="72" t="s">
        <v>12</v>
      </c>
      <c r="J38" s="117">
        <f>J20</f>
        <v>1.0512999999999999</v>
      </c>
      <c r="K38" s="117">
        <f>K20</f>
        <v>1.1618999999999999</v>
      </c>
      <c r="L38" s="101">
        <f>+L20</f>
        <v>1.1066041</v>
      </c>
      <c r="M38" s="48"/>
      <c r="N38" s="38"/>
      <c r="O38" s="27"/>
      <c r="P38" s="39"/>
      <c r="Q38" s="28"/>
      <c r="R38" s="80"/>
      <c r="S38" s="186"/>
      <c r="T38" s="186"/>
      <c r="U38" s="186"/>
      <c r="V38" s="186"/>
      <c r="W38" s="186"/>
      <c r="X38" s="81"/>
      <c r="Y38" s="81"/>
    </row>
    <row r="39" spans="5:25" ht="69.95" customHeight="1" thickBot="1">
      <c r="F39" s="12"/>
      <c r="G39" s="12"/>
      <c r="H39" s="12"/>
      <c r="I39" s="28"/>
      <c r="J39" s="100"/>
      <c r="K39" s="100"/>
      <c r="L39" s="81"/>
      <c r="M39" s="81"/>
      <c r="N39" s="336" t="s">
        <v>366</v>
      </c>
      <c r="O39" s="337"/>
      <c r="P39" s="346"/>
      <c r="Q39" s="338"/>
      <c r="R39" s="337"/>
      <c r="S39" s="81"/>
      <c r="T39" s="81"/>
      <c r="U39" s="81"/>
      <c r="V39" s="81"/>
      <c r="W39" s="81"/>
      <c r="X39" s="81"/>
      <c r="Y39" s="81"/>
    </row>
    <row r="40" spans="5:25" s="335" customFormat="1" ht="69.95" customHeight="1" thickBot="1">
      <c r="F40" s="339"/>
      <c r="G40" s="339"/>
      <c r="H40" s="339"/>
      <c r="I40" s="25"/>
      <c r="J40" s="25"/>
      <c r="K40" s="25"/>
      <c r="N40" s="343" t="s">
        <v>367</v>
      </c>
      <c r="O40" s="344" t="s">
        <v>368</v>
      </c>
      <c r="P40" s="344" t="s">
        <v>369</v>
      </c>
      <c r="Q40" s="344" t="s">
        <v>370</v>
      </c>
      <c r="R40" s="345" t="s">
        <v>59</v>
      </c>
    </row>
    <row r="41" spans="5:25" ht="69.95" customHeight="1">
      <c r="F41" s="12"/>
      <c r="G41" s="12"/>
      <c r="H41" s="12"/>
      <c r="I41" s="25"/>
      <c r="J41" s="25"/>
      <c r="K41" s="25"/>
      <c r="M41" s="81"/>
      <c r="N41" s="310"/>
      <c r="O41" s="104"/>
      <c r="P41" s="104"/>
      <c r="Q41" s="104"/>
      <c r="R41" s="311"/>
      <c r="S41" s="81"/>
      <c r="T41" s="81"/>
      <c r="U41" s="81"/>
      <c r="V41" s="81"/>
      <c r="W41" s="81"/>
      <c r="X41" s="81"/>
      <c r="Y41" s="81"/>
    </row>
    <row r="42" spans="5:25" ht="69.95" customHeight="1">
      <c r="E42" s="25"/>
      <c r="F42" s="25"/>
      <c r="G42" s="25"/>
      <c r="H42" s="25"/>
      <c r="M42" s="81"/>
      <c r="N42" s="312">
        <f>Working!G6</f>
        <v>4.4999999999999998E-2</v>
      </c>
      <c r="O42" s="313">
        <f>Working!G7</f>
        <v>0.05</v>
      </c>
      <c r="P42" s="313">
        <f>Working!G8</f>
        <v>5.5E-2</v>
      </c>
      <c r="Q42" s="313">
        <f>Working!G9</f>
        <v>0.06</v>
      </c>
      <c r="R42" s="314">
        <f>Working!G10</f>
        <v>7.0000000000000007E-2</v>
      </c>
      <c r="S42" s="81"/>
      <c r="T42" s="81"/>
      <c r="U42" s="81"/>
      <c r="V42" s="81"/>
      <c r="W42" s="81"/>
      <c r="X42" s="81"/>
      <c r="Y42" s="81"/>
    </row>
    <row r="43" spans="5:25" ht="69.95" customHeight="1">
      <c r="E43" s="25"/>
      <c r="F43" s="25"/>
      <c r="G43" s="25"/>
      <c r="H43" s="25"/>
      <c r="I43" s="511" t="s">
        <v>416</v>
      </c>
      <c r="J43" s="511"/>
      <c r="K43" s="511"/>
      <c r="M43" s="81"/>
      <c r="N43" s="310"/>
      <c r="O43" s="104"/>
      <c r="P43" s="104"/>
      <c r="Q43" s="104"/>
      <c r="R43" s="311"/>
      <c r="S43" s="81"/>
      <c r="T43" s="81"/>
      <c r="U43" s="81"/>
      <c r="V43" s="81"/>
      <c r="W43" s="81"/>
      <c r="X43" s="81"/>
      <c r="Y43" s="81"/>
    </row>
    <row r="44" spans="5:25" ht="69.95" customHeight="1">
      <c r="E44" s="25"/>
      <c r="F44" s="25"/>
      <c r="G44" s="25"/>
      <c r="H44" s="25"/>
      <c r="I44" s="511"/>
      <c r="J44" s="511"/>
      <c r="K44" s="511"/>
      <c r="M44" s="81"/>
      <c r="N44" s="315"/>
      <c r="O44" s="102"/>
      <c r="P44" s="102"/>
      <c r="Q44" s="102"/>
      <c r="R44" s="103"/>
      <c r="S44" s="81"/>
      <c r="T44" s="81"/>
      <c r="U44" s="81"/>
      <c r="V44" s="81"/>
      <c r="W44" s="81"/>
      <c r="X44" s="81"/>
      <c r="Y44" s="81"/>
    </row>
    <row r="45" spans="5:25" ht="69.95" customHeight="1" thickBot="1">
      <c r="E45" s="25"/>
      <c r="F45" s="25"/>
      <c r="G45" s="25"/>
      <c r="H45" s="25"/>
      <c r="I45" s="505" t="s">
        <v>384</v>
      </c>
      <c r="J45" s="505" t="s">
        <v>385</v>
      </c>
      <c r="K45" s="505" t="s">
        <v>4</v>
      </c>
      <c r="L45" s="25"/>
      <c r="M45" s="81"/>
      <c r="N45" s="508" t="s">
        <v>371</v>
      </c>
      <c r="O45" s="509"/>
      <c r="P45" s="509"/>
      <c r="Q45" s="509"/>
      <c r="R45" s="510"/>
      <c r="S45" s="81"/>
      <c r="T45" s="81"/>
      <c r="U45" s="81"/>
      <c r="V45" s="81"/>
      <c r="W45" s="81"/>
      <c r="X45" s="81"/>
      <c r="Y45" s="81"/>
    </row>
    <row r="46" spans="5:25" ht="69.95" customHeight="1">
      <c r="E46" s="25"/>
      <c r="F46" s="25"/>
      <c r="G46" s="25"/>
      <c r="H46" s="25"/>
      <c r="I46" s="506"/>
      <c r="J46" s="506"/>
      <c r="K46" s="506"/>
      <c r="L46" s="25"/>
      <c r="M46" s="81"/>
      <c r="R46" s="81"/>
      <c r="S46" s="81"/>
      <c r="T46" s="81"/>
      <c r="U46" s="81"/>
      <c r="V46" s="81"/>
      <c r="W46" s="81"/>
      <c r="X46" s="81"/>
      <c r="Y46" s="81"/>
    </row>
    <row r="47" spans="5:25" ht="51.75">
      <c r="E47" s="25"/>
      <c r="F47" s="25"/>
      <c r="G47" s="25"/>
      <c r="H47" s="25"/>
      <c r="I47" s="503">
        <f>'working ZWL'!E16</f>
        <v>16.727499999999999</v>
      </c>
      <c r="J47" s="505">
        <f>'working ZWL'!F16</f>
        <v>17.7621</v>
      </c>
      <c r="K47" s="505">
        <f>'working ZWL'!H16</f>
        <v>17.244800000000001</v>
      </c>
      <c r="L47" s="25"/>
      <c r="M47" s="81"/>
      <c r="N47" s="81"/>
      <c r="O47" s="81"/>
      <c r="P47" s="81"/>
      <c r="Q47" s="81"/>
      <c r="R47" s="81"/>
      <c r="S47" s="81"/>
      <c r="T47" s="81"/>
      <c r="U47" s="81"/>
      <c r="V47" s="81"/>
      <c r="W47" s="81"/>
      <c r="X47" s="81"/>
      <c r="Y47" s="81"/>
    </row>
    <row r="48" spans="5:25" ht="74.25" customHeight="1" thickBot="1">
      <c r="E48" s="25"/>
      <c r="F48" s="25"/>
      <c r="G48" s="25"/>
      <c r="H48" s="25"/>
      <c r="I48" s="504"/>
      <c r="J48" s="506"/>
      <c r="K48" s="506"/>
      <c r="L48" s="25"/>
      <c r="M48" s="81"/>
      <c r="N48" s="336" t="s">
        <v>378</v>
      </c>
      <c r="O48" s="81"/>
      <c r="P48" s="81"/>
      <c r="Q48" s="81"/>
      <c r="R48" s="81"/>
      <c r="S48" s="81"/>
      <c r="T48" s="81"/>
      <c r="U48" s="81"/>
      <c r="V48" s="81"/>
      <c r="W48" s="81"/>
      <c r="X48" s="81"/>
      <c r="Y48" s="81"/>
    </row>
    <row r="49" spans="5:25" ht="52.5" thickBot="1">
      <c r="E49" s="25"/>
      <c r="F49" s="25"/>
      <c r="G49" s="25"/>
      <c r="H49" s="25"/>
      <c r="J49" s="43"/>
      <c r="K49" s="44"/>
      <c r="L49" s="25"/>
      <c r="M49" s="81"/>
      <c r="N49" s="69" t="str">
        <f>Working!F14</f>
        <v>1 Month</v>
      </c>
      <c r="O49" s="324" t="str">
        <f>Working!F15</f>
        <v>3 Months</v>
      </c>
      <c r="P49" s="324" t="str">
        <f>Working!F16</f>
        <v>6 Months</v>
      </c>
      <c r="Q49" s="309">
        <f>Working!G17</f>
        <v>1.8945000000000001</v>
      </c>
      <c r="R49" s="81"/>
      <c r="S49" s="81"/>
      <c r="T49" s="81"/>
      <c r="U49" s="81"/>
      <c r="V49" s="81"/>
      <c r="W49" s="81"/>
      <c r="X49" s="81"/>
      <c r="Y49" s="81"/>
    </row>
    <row r="50" spans="5:25" ht="51.75">
      <c r="F50" s="12"/>
      <c r="G50" s="12"/>
      <c r="H50" s="12"/>
      <c r="I50" s="42"/>
      <c r="J50" s="25"/>
      <c r="K50" s="24"/>
      <c r="L50" s="43"/>
      <c r="M50" s="81"/>
      <c r="N50" s="310"/>
      <c r="O50" s="104"/>
      <c r="P50" s="104"/>
      <c r="Q50" s="311"/>
      <c r="R50" s="81"/>
      <c r="S50" s="81"/>
      <c r="T50" s="81"/>
      <c r="U50" s="81"/>
      <c r="V50" s="81"/>
      <c r="W50" s="81"/>
      <c r="X50" s="81"/>
      <c r="Y50" s="81"/>
    </row>
    <row r="51" spans="5:25" ht="51.75">
      <c r="F51" s="12"/>
      <c r="G51" s="12"/>
      <c r="H51" s="12"/>
      <c r="J51" s="24"/>
      <c r="K51" s="24"/>
      <c r="L51" s="24"/>
      <c r="M51" s="81"/>
      <c r="N51" s="312"/>
      <c r="O51" s="313"/>
      <c r="P51" s="313"/>
      <c r="Q51" s="314"/>
      <c r="R51" s="81"/>
      <c r="S51" s="81"/>
      <c r="T51" s="81"/>
      <c r="U51" s="81"/>
      <c r="V51" s="81"/>
      <c r="W51" s="81"/>
      <c r="X51" s="81"/>
      <c r="Y51" s="81"/>
    </row>
    <row r="52" spans="5:25" ht="52.5" thickBot="1">
      <c r="F52" s="12"/>
      <c r="G52" s="12"/>
      <c r="H52" s="12"/>
      <c r="I52" s="26"/>
      <c r="J52" s="307"/>
      <c r="K52" s="307"/>
      <c r="L52" s="254">
        <v>0</v>
      </c>
      <c r="M52" s="81"/>
      <c r="N52" s="325">
        <f>Working!G14</f>
        <v>1.6608800000000001</v>
      </c>
      <c r="O52" s="326">
        <f>Working!G15</f>
        <v>1.7941300000000002</v>
      </c>
      <c r="P52" s="326">
        <f>Working!G16:G16</f>
        <v>1.8217500000000002</v>
      </c>
      <c r="Q52" s="327">
        <f>Working!G17</f>
        <v>1.8945000000000001</v>
      </c>
      <c r="R52" s="81"/>
    </row>
    <row r="53" spans="5:25" ht="83.25" customHeight="1">
      <c r="F53" s="12"/>
      <c r="G53" s="12"/>
      <c r="H53" s="12"/>
      <c r="I53" s="307"/>
      <c r="J53" s="13"/>
      <c r="L53" s="307"/>
      <c r="M53" s="307"/>
      <c r="N53" s="307"/>
      <c r="O53" s="307"/>
      <c r="P53" s="307"/>
      <c r="Q53" s="307"/>
      <c r="R53" s="307"/>
      <c r="S53" s="6"/>
      <c r="T53" s="6"/>
      <c r="U53" s="6"/>
      <c r="V53" s="6"/>
      <c r="W53" s="13"/>
    </row>
    <row r="54" spans="5:25">
      <c r="F54" s="12"/>
      <c r="G54" s="12"/>
      <c r="H54" s="12"/>
      <c r="J54" s="13"/>
      <c r="M54" s="13"/>
      <c r="N54" s="13"/>
      <c r="O54" s="13"/>
      <c r="P54" s="13"/>
      <c r="Q54" s="13"/>
      <c r="R54" s="13"/>
      <c r="S54" s="13"/>
      <c r="T54" s="13"/>
      <c r="U54" s="13"/>
      <c r="V54" s="13"/>
      <c r="W54" s="13"/>
    </row>
    <row r="55" spans="5:25" ht="50.25">
      <c r="F55" s="12"/>
      <c r="G55" s="12"/>
      <c r="H55" s="12"/>
      <c r="I55" s="13"/>
      <c r="J55" s="21"/>
      <c r="K55" s="21"/>
      <c r="M55" s="13"/>
      <c r="N55" s="13"/>
      <c r="O55" s="13"/>
      <c r="P55" s="13"/>
      <c r="Q55" s="13"/>
      <c r="R55" s="13"/>
      <c r="S55" s="13"/>
      <c r="T55" s="13"/>
      <c r="U55" s="13"/>
      <c r="V55" s="13"/>
      <c r="W55" s="13"/>
    </row>
    <row r="56" spans="5:25" s="335" customFormat="1" ht="393.75" customHeight="1">
      <c r="F56" s="339"/>
      <c r="G56" s="339"/>
      <c r="H56" s="339"/>
      <c r="I56" s="347"/>
      <c r="J56" s="348"/>
      <c r="K56" s="348"/>
      <c r="L56" s="348"/>
      <c r="M56" s="349"/>
      <c r="N56" s="349"/>
      <c r="O56" s="349"/>
      <c r="P56" s="349"/>
      <c r="Q56" s="349"/>
      <c r="R56" s="349"/>
      <c r="S56" s="350"/>
      <c r="T56" s="350"/>
      <c r="U56" s="350"/>
      <c r="V56" s="350"/>
      <c r="W56" s="350"/>
    </row>
    <row r="57" spans="5:25" ht="50.25">
      <c r="F57" s="12"/>
      <c r="G57" s="12"/>
      <c r="H57" s="12"/>
      <c r="I57" s="22"/>
      <c r="J57" s="22"/>
      <c r="K57" s="425"/>
      <c r="L57"/>
      <c r="M57" s="13"/>
      <c r="N57" s="13"/>
      <c r="O57" s="53"/>
      <c r="P57" s="53"/>
      <c r="Q57" s="13"/>
      <c r="R57" s="13"/>
      <c r="S57" s="13"/>
      <c r="T57" s="13"/>
      <c r="U57" s="13"/>
      <c r="V57" s="13"/>
      <c r="W57" s="13"/>
    </row>
    <row r="58" spans="5:25" ht="50.25">
      <c r="F58" s="12"/>
      <c r="G58" s="12"/>
      <c r="H58" s="12"/>
      <c r="I58" s="22"/>
      <c r="J58" s="22"/>
      <c r="K58" s="22"/>
      <c r="L58"/>
      <c r="M58" s="13"/>
      <c r="N58" s="14"/>
      <c r="O58" s="53"/>
      <c r="P58" s="53"/>
      <c r="Q58" s="13"/>
      <c r="R58" s="13"/>
      <c r="S58" s="13"/>
      <c r="T58" s="13"/>
      <c r="U58" s="13"/>
      <c r="V58" s="13"/>
      <c r="W58" s="13"/>
    </row>
    <row r="59" spans="5:25" ht="50.25">
      <c r="F59" s="12"/>
      <c r="G59" s="12"/>
      <c r="H59" s="12"/>
      <c r="I59" s="22"/>
      <c r="J59" s="22"/>
      <c r="K59" s="22"/>
      <c r="L59" s="23"/>
      <c r="M59" s="13"/>
      <c r="N59" s="14"/>
      <c r="O59" s="53"/>
      <c r="P59" s="53"/>
      <c r="Q59" s="13"/>
      <c r="R59" s="13"/>
      <c r="S59" s="13"/>
      <c r="T59" s="13"/>
      <c r="U59" s="13"/>
      <c r="V59" s="13"/>
      <c r="W59" s="13"/>
    </row>
    <row r="60" spans="5:25" ht="50.25">
      <c r="F60" s="12"/>
      <c r="G60" s="12"/>
      <c r="H60" s="12"/>
      <c r="I60" s="22"/>
      <c r="J60" s="22"/>
      <c r="K60" s="22"/>
      <c r="L60" s="23"/>
      <c r="M60" s="13"/>
      <c r="N60" s="14"/>
      <c r="O60" s="13"/>
      <c r="P60" s="13"/>
      <c r="Q60" s="13"/>
      <c r="R60" s="13"/>
      <c r="S60" s="13"/>
      <c r="T60" s="13"/>
      <c r="U60" s="13"/>
      <c r="V60" s="13"/>
      <c r="W60" s="13"/>
    </row>
    <row r="61" spans="5:25" ht="50.25">
      <c r="F61" s="12"/>
      <c r="G61" s="12"/>
      <c r="H61" s="12"/>
      <c r="I61" s="22"/>
      <c r="J61" s="13"/>
      <c r="K61" s="13"/>
      <c r="L61" s="23"/>
      <c r="M61" s="13"/>
      <c r="N61" s="14"/>
      <c r="O61" s="13"/>
      <c r="P61" s="13"/>
      <c r="Q61" s="13"/>
      <c r="R61" s="13"/>
      <c r="S61" s="13"/>
      <c r="T61" s="13"/>
      <c r="U61" s="13"/>
      <c r="V61" s="13"/>
      <c r="W61" s="13"/>
    </row>
    <row r="62" spans="5:25">
      <c r="F62" s="12"/>
      <c r="G62" s="12"/>
      <c r="H62" s="12"/>
      <c r="J62" s="13"/>
      <c r="K62" s="13"/>
      <c r="L62" s="13"/>
      <c r="M62" s="13"/>
      <c r="N62" s="14"/>
      <c r="O62" s="13"/>
      <c r="P62" s="13"/>
      <c r="Q62" s="13"/>
      <c r="R62" s="13"/>
      <c r="S62" s="13"/>
      <c r="T62" s="13"/>
      <c r="U62" s="13"/>
      <c r="V62" s="13"/>
      <c r="W62" s="13"/>
    </row>
    <row r="63" spans="5:25">
      <c r="F63" s="12"/>
      <c r="G63" s="12"/>
      <c r="H63" s="12"/>
      <c r="I63" s="13"/>
      <c r="L63" s="13"/>
      <c r="M63" s="13"/>
      <c r="N63" s="14"/>
      <c r="O63" s="13"/>
      <c r="P63" s="13"/>
      <c r="Q63" s="13"/>
      <c r="S63" s="13"/>
      <c r="T63" s="13"/>
      <c r="U63" s="13"/>
      <c r="V63" s="13"/>
      <c r="W63" s="13"/>
    </row>
    <row r="64" spans="5:25">
      <c r="F64" s="12"/>
      <c r="G64" s="12"/>
      <c r="H64" s="12"/>
      <c r="U64" s="13"/>
      <c r="V64" s="13"/>
      <c r="W64" s="13"/>
    </row>
    <row r="65" spans="6:23">
      <c r="F65" s="15"/>
      <c r="G65" s="15"/>
      <c r="H65" s="15"/>
      <c r="U65" s="13"/>
      <c r="V65" s="13"/>
      <c r="W65" s="13"/>
    </row>
    <row r="66" spans="6:23" ht="33" customHeight="1">
      <c r="F66" s="12"/>
      <c r="G66" s="12"/>
      <c r="H66" s="12"/>
      <c r="U66" s="13"/>
      <c r="V66" s="13"/>
      <c r="W66" s="13"/>
    </row>
    <row r="67" spans="6:23">
      <c r="F67" s="12"/>
      <c r="G67" s="12"/>
      <c r="H67" s="12"/>
      <c r="U67" s="13"/>
      <c r="V67" s="13"/>
      <c r="W67" s="13"/>
    </row>
    <row r="68" spans="6:23">
      <c r="F68" s="12"/>
      <c r="G68" s="12"/>
      <c r="H68" s="12"/>
      <c r="U68" s="13"/>
      <c r="V68" s="13"/>
      <c r="W68" s="13"/>
    </row>
    <row r="69" spans="6:23">
      <c r="F69" s="12"/>
      <c r="G69" s="12"/>
      <c r="H69" s="12"/>
      <c r="U69" s="13"/>
      <c r="V69" s="13"/>
      <c r="W69" s="13"/>
    </row>
    <row r="70" spans="6:23">
      <c r="F70" s="12"/>
      <c r="G70" s="12"/>
      <c r="H70" s="12"/>
      <c r="U70" s="13"/>
      <c r="V70" s="13"/>
      <c r="W70" s="13"/>
    </row>
    <row r="71" spans="6:23">
      <c r="F71" s="12"/>
      <c r="G71" s="12"/>
      <c r="H71" s="12"/>
      <c r="U71" s="13"/>
      <c r="V71" s="13"/>
      <c r="W71" s="13"/>
    </row>
    <row r="72" spans="6:23">
      <c r="F72" s="12"/>
      <c r="G72" s="12"/>
      <c r="H72" s="12"/>
      <c r="U72" s="13"/>
      <c r="V72" s="13"/>
      <c r="W72" s="13"/>
    </row>
    <row r="73" spans="6:23">
      <c r="F73" s="12"/>
      <c r="G73" s="12"/>
      <c r="H73" s="12"/>
      <c r="U73" s="13"/>
      <c r="V73" s="13"/>
      <c r="W73" s="13"/>
    </row>
    <row r="74" spans="6:23">
      <c r="F74" s="12"/>
      <c r="G74" s="12"/>
      <c r="H74" s="12"/>
      <c r="U74" s="13"/>
      <c r="V74" s="13"/>
      <c r="W74" s="13"/>
    </row>
    <row r="75" spans="6:23">
      <c r="F75" s="12"/>
      <c r="G75" s="12"/>
      <c r="H75" s="12"/>
      <c r="J75" s="15"/>
      <c r="K75" s="15"/>
      <c r="U75" s="13"/>
      <c r="V75" s="13"/>
      <c r="W75" s="13"/>
    </row>
    <row r="76" spans="6:23">
      <c r="F76" s="15"/>
      <c r="G76" s="15"/>
      <c r="H76" s="15"/>
      <c r="I76" s="16"/>
      <c r="J76" s="15"/>
      <c r="K76" s="15"/>
      <c r="L76" s="15"/>
      <c r="M76" s="12"/>
      <c r="R76" s="13"/>
      <c r="S76" s="13"/>
      <c r="T76" s="13"/>
      <c r="U76" s="13"/>
      <c r="V76" s="13"/>
      <c r="W76" s="13"/>
    </row>
    <row r="77" spans="6:23">
      <c r="F77" s="15"/>
      <c r="G77" s="15"/>
      <c r="H77" s="15"/>
      <c r="I77" s="15"/>
      <c r="J77" s="15"/>
      <c r="K77" s="15"/>
      <c r="L77" s="15"/>
      <c r="M77" s="16"/>
      <c r="N77" s="16"/>
      <c r="O77" s="16"/>
      <c r="P77" s="13"/>
      <c r="Q77" s="13"/>
      <c r="R77" s="13"/>
      <c r="S77" s="13"/>
      <c r="T77" s="13"/>
      <c r="U77" s="13"/>
      <c r="V77" s="13"/>
      <c r="W77" s="13"/>
    </row>
    <row r="78" spans="6:23">
      <c r="F78" s="15"/>
      <c r="G78" s="15"/>
      <c r="H78" s="15"/>
      <c r="I78" s="15"/>
      <c r="J78" s="15"/>
      <c r="K78" s="15"/>
      <c r="L78" s="15"/>
      <c r="M78" s="15"/>
      <c r="N78" s="15"/>
      <c r="O78" s="15"/>
      <c r="P78" s="15"/>
      <c r="Q78" s="13"/>
      <c r="R78" s="13"/>
      <c r="S78" s="13"/>
      <c r="T78" s="13"/>
      <c r="U78" s="13"/>
      <c r="V78" s="13"/>
      <c r="W78" s="13"/>
    </row>
    <row r="79" spans="6:23">
      <c r="F79" s="15"/>
      <c r="G79" s="15"/>
      <c r="H79" s="15"/>
      <c r="I79" s="15"/>
      <c r="J79" s="15"/>
      <c r="K79" s="15"/>
      <c r="L79" s="15"/>
      <c r="M79" s="15"/>
      <c r="N79" s="15"/>
      <c r="O79" s="15"/>
      <c r="P79" s="15"/>
      <c r="Q79" s="13"/>
      <c r="R79" s="13"/>
      <c r="S79" s="13"/>
      <c r="T79" s="13"/>
      <c r="U79" s="13"/>
      <c r="V79" s="13"/>
      <c r="W79" s="13"/>
    </row>
    <row r="80" spans="6:23">
      <c r="F80" s="15"/>
      <c r="G80" s="15"/>
      <c r="H80" s="15"/>
      <c r="I80" s="15"/>
      <c r="J80" s="15"/>
      <c r="K80" s="15"/>
      <c r="L80" s="15"/>
      <c r="M80" s="15"/>
      <c r="N80" s="15"/>
      <c r="O80" s="15"/>
      <c r="P80" s="15"/>
      <c r="Q80" s="13"/>
      <c r="R80" s="13"/>
      <c r="S80" s="13"/>
      <c r="T80" s="13"/>
      <c r="U80" s="13"/>
      <c r="V80" s="13"/>
      <c r="W80" s="13"/>
    </row>
    <row r="81" spans="6:23">
      <c r="F81" s="12"/>
      <c r="G81" s="12"/>
      <c r="H81" s="12"/>
      <c r="I81" s="15"/>
      <c r="J81" s="15"/>
      <c r="K81" s="15"/>
      <c r="L81" s="15"/>
      <c r="M81" s="15"/>
      <c r="N81" s="13"/>
      <c r="O81" s="13"/>
      <c r="P81" s="13"/>
      <c r="Q81" s="13"/>
      <c r="R81" s="13"/>
      <c r="S81" s="13"/>
      <c r="T81" s="13"/>
      <c r="U81" s="13"/>
      <c r="V81" s="13"/>
      <c r="W81" s="13"/>
    </row>
    <row r="82" spans="6:23">
      <c r="F82" s="12"/>
      <c r="G82" s="12"/>
      <c r="H82" s="12"/>
      <c r="I82" s="15"/>
      <c r="J82" s="15"/>
      <c r="K82" s="15"/>
      <c r="L82" s="15"/>
      <c r="M82" s="15"/>
      <c r="N82" s="13"/>
      <c r="O82" s="13"/>
      <c r="P82" s="13"/>
      <c r="Q82" s="13"/>
      <c r="R82" s="13"/>
      <c r="S82" s="13"/>
      <c r="T82" s="13"/>
      <c r="U82" s="13"/>
      <c r="V82" s="13"/>
      <c r="W82" s="13"/>
    </row>
    <row r="83" spans="6:23">
      <c r="F83" s="12"/>
      <c r="G83" s="12"/>
      <c r="H83" s="12"/>
      <c r="I83" s="15"/>
      <c r="J83" s="15"/>
      <c r="K83" s="15"/>
      <c r="L83" s="15"/>
      <c r="M83" s="15"/>
      <c r="N83" s="13"/>
      <c r="O83" s="13"/>
      <c r="P83" s="13"/>
      <c r="Q83" s="13"/>
      <c r="R83" s="13"/>
      <c r="S83" s="13"/>
      <c r="T83" s="13"/>
      <c r="U83" s="13"/>
      <c r="V83" s="13"/>
      <c r="W83" s="13"/>
    </row>
    <row r="84" spans="6:23">
      <c r="F84" s="12"/>
      <c r="G84" s="12"/>
      <c r="H84" s="12"/>
      <c r="I84" s="15"/>
      <c r="J84" s="15"/>
      <c r="K84" s="15"/>
      <c r="L84" s="15"/>
      <c r="M84" s="15"/>
      <c r="N84" s="13"/>
      <c r="O84" s="13"/>
      <c r="P84" s="13"/>
      <c r="Q84" s="13"/>
      <c r="R84" s="13"/>
      <c r="S84" s="13"/>
      <c r="T84" s="13"/>
      <c r="U84" s="13"/>
      <c r="V84" s="13"/>
      <c r="W84" s="13"/>
    </row>
    <row r="85" spans="6:23">
      <c r="F85" s="12"/>
      <c r="G85" s="12"/>
      <c r="H85" s="12"/>
      <c r="I85" s="15"/>
      <c r="J85" s="15"/>
      <c r="K85" s="15"/>
      <c r="L85" s="15"/>
      <c r="M85" s="15"/>
      <c r="N85" s="13"/>
      <c r="O85" s="13"/>
      <c r="P85" s="13"/>
      <c r="Q85" s="13"/>
      <c r="R85" s="13"/>
      <c r="S85" s="13"/>
      <c r="T85" s="13"/>
      <c r="U85" s="13"/>
      <c r="V85" s="13"/>
      <c r="W85" s="13"/>
    </row>
    <row r="86" spans="6:23" ht="14.25" customHeight="1">
      <c r="F86" s="12"/>
      <c r="G86" s="12"/>
      <c r="H86" s="12"/>
      <c r="I86" s="15"/>
      <c r="J86" s="15"/>
      <c r="K86" s="15"/>
      <c r="L86" s="15"/>
      <c r="M86" s="15"/>
      <c r="N86" s="13"/>
      <c r="O86" s="13"/>
      <c r="P86" s="13"/>
      <c r="Q86" s="13"/>
      <c r="R86" s="13"/>
      <c r="S86" s="13"/>
      <c r="T86" s="13"/>
      <c r="U86" s="13"/>
      <c r="V86" s="13"/>
      <c r="W86" s="13"/>
    </row>
    <row r="87" spans="6:23" ht="14.25" customHeight="1">
      <c r="F87" s="12"/>
      <c r="G87" s="12"/>
      <c r="H87" s="12"/>
      <c r="I87" s="15"/>
      <c r="J87" s="15"/>
      <c r="K87" s="15"/>
      <c r="L87" s="15"/>
      <c r="M87" s="15"/>
      <c r="N87" s="13"/>
      <c r="O87" s="13"/>
      <c r="P87" s="13"/>
      <c r="Q87" s="13"/>
      <c r="R87" s="13"/>
      <c r="S87" s="13"/>
      <c r="T87" s="13"/>
      <c r="U87" s="13"/>
      <c r="V87" s="13"/>
      <c r="W87" s="13"/>
    </row>
    <row r="88" spans="6:23" ht="14.25" customHeight="1">
      <c r="F88" s="12"/>
      <c r="G88" s="12"/>
      <c r="H88" s="12"/>
      <c r="I88" s="15"/>
      <c r="J88" s="15"/>
      <c r="K88" s="15"/>
      <c r="L88" s="15"/>
      <c r="M88" s="15"/>
      <c r="N88" s="13"/>
      <c r="O88" s="13"/>
      <c r="P88" s="13"/>
      <c r="Q88" s="13"/>
      <c r="R88" s="13"/>
      <c r="S88" s="13"/>
      <c r="T88" s="13"/>
      <c r="U88" s="13"/>
      <c r="V88" s="13"/>
      <c r="W88" s="13"/>
    </row>
    <row r="89" spans="6:23" ht="23.25" customHeight="1">
      <c r="F89" s="12"/>
      <c r="G89" s="12"/>
      <c r="H89" s="12"/>
      <c r="I89" s="15"/>
      <c r="J89" s="15"/>
      <c r="K89" s="15"/>
      <c r="L89" s="15"/>
      <c r="N89" s="13"/>
      <c r="O89" s="13"/>
      <c r="P89" s="13"/>
      <c r="Q89" s="13"/>
      <c r="R89" s="13"/>
      <c r="S89" s="13"/>
      <c r="T89" s="13"/>
      <c r="U89" s="13"/>
      <c r="V89" s="13"/>
      <c r="W89" s="13"/>
    </row>
    <row r="90" spans="6:23" ht="14.25" customHeight="1">
      <c r="F90" s="12"/>
      <c r="G90" s="12"/>
      <c r="H90" s="12"/>
      <c r="I90" s="15"/>
      <c r="J90" s="15"/>
      <c r="K90" s="15"/>
      <c r="L90" s="15"/>
      <c r="M90" s="15"/>
      <c r="N90" s="13"/>
      <c r="O90" s="13"/>
      <c r="P90" s="13"/>
      <c r="Q90" s="13"/>
      <c r="R90" s="13"/>
      <c r="S90" s="13"/>
      <c r="T90" s="13"/>
      <c r="U90" s="13"/>
      <c r="V90" s="13"/>
      <c r="W90" s="13"/>
    </row>
    <row r="91" spans="6:23" ht="14.25" customHeight="1">
      <c r="F91" s="12"/>
      <c r="G91" s="12"/>
      <c r="H91" s="12"/>
      <c r="I91" s="15"/>
      <c r="J91" s="15"/>
      <c r="K91" s="15"/>
      <c r="L91" s="15"/>
      <c r="M91" s="15"/>
      <c r="N91" s="13"/>
      <c r="O91" s="13"/>
      <c r="P91" s="13"/>
      <c r="Q91" s="13"/>
      <c r="R91" s="13"/>
      <c r="S91" s="13"/>
      <c r="T91" s="13"/>
      <c r="U91" s="13"/>
      <c r="V91" s="13"/>
      <c r="W91" s="13"/>
    </row>
    <row r="92" spans="6:23" ht="14.25" customHeight="1">
      <c r="F92" s="12"/>
      <c r="G92" s="12"/>
      <c r="H92" s="12"/>
      <c r="I92" s="15"/>
      <c r="J92" s="15"/>
      <c r="K92" s="15"/>
      <c r="L92" s="15"/>
      <c r="M92" s="15"/>
      <c r="N92" s="13"/>
      <c r="O92" s="13"/>
      <c r="P92" s="13"/>
      <c r="Q92" s="13"/>
      <c r="R92" s="13"/>
      <c r="S92" s="13"/>
      <c r="T92" s="13"/>
      <c r="U92" s="13"/>
      <c r="V92" s="13"/>
      <c r="W92" s="13"/>
    </row>
    <row r="93" spans="6:23" ht="14.25" customHeight="1">
      <c r="F93" s="12"/>
      <c r="G93" s="12"/>
      <c r="H93" s="12"/>
      <c r="I93" s="15"/>
      <c r="J93" s="15"/>
      <c r="K93" s="15"/>
      <c r="L93" s="15"/>
      <c r="M93" s="15"/>
      <c r="N93" s="13"/>
      <c r="O93" s="13"/>
      <c r="P93" s="13"/>
      <c r="Q93" s="13"/>
      <c r="R93" s="13"/>
      <c r="S93" s="13"/>
      <c r="T93" s="13"/>
      <c r="U93" s="13"/>
      <c r="V93" s="13"/>
      <c r="W93" s="13"/>
    </row>
    <row r="94" spans="6:23">
      <c r="F94" s="12"/>
      <c r="G94" s="12"/>
      <c r="H94" s="12"/>
      <c r="I94" s="15"/>
      <c r="J94" s="15"/>
      <c r="K94" s="15"/>
      <c r="L94" s="15"/>
      <c r="M94" s="15"/>
      <c r="N94" s="13"/>
      <c r="O94" s="13"/>
      <c r="P94" s="13"/>
      <c r="Q94" s="13"/>
      <c r="R94" s="13"/>
      <c r="S94" s="13"/>
      <c r="T94" s="13"/>
      <c r="U94" s="13"/>
      <c r="V94" s="13"/>
      <c r="W94" s="13"/>
    </row>
    <row r="95" spans="6:23">
      <c r="F95" s="12"/>
      <c r="G95" s="12"/>
      <c r="H95" s="12"/>
      <c r="I95" s="15"/>
      <c r="J95" s="15"/>
      <c r="K95" s="15"/>
      <c r="L95" s="15"/>
      <c r="N95" s="13"/>
      <c r="O95" s="13"/>
      <c r="P95" s="13"/>
      <c r="Q95" s="13"/>
      <c r="R95" s="13"/>
      <c r="S95" s="13"/>
      <c r="T95" s="13"/>
      <c r="U95" s="13"/>
      <c r="V95" s="13"/>
      <c r="W95" s="13"/>
    </row>
    <row r="96" spans="6:23">
      <c r="F96" s="12"/>
      <c r="G96" s="12"/>
      <c r="H96" s="12"/>
      <c r="I96" s="15"/>
      <c r="J96" s="15"/>
      <c r="K96" s="15"/>
      <c r="L96" s="15"/>
      <c r="M96" s="15"/>
      <c r="N96" s="13"/>
      <c r="O96" s="13"/>
      <c r="P96" s="13"/>
      <c r="Q96" s="13"/>
      <c r="R96" s="13"/>
      <c r="S96" s="13"/>
      <c r="T96" s="13"/>
      <c r="U96" s="13"/>
      <c r="V96" s="13"/>
      <c r="W96" s="13"/>
    </row>
    <row r="97" spans="6:23">
      <c r="F97" s="12"/>
      <c r="G97" s="12"/>
      <c r="H97" s="12"/>
      <c r="I97" s="15"/>
      <c r="J97" s="15"/>
      <c r="K97" s="15"/>
      <c r="L97" s="15"/>
      <c r="M97" s="15"/>
      <c r="N97" s="13"/>
      <c r="O97" s="13"/>
      <c r="P97" s="13"/>
      <c r="Q97" s="13"/>
      <c r="R97" s="13"/>
      <c r="S97" s="13"/>
      <c r="T97" s="13"/>
      <c r="U97" s="13"/>
      <c r="V97" s="13"/>
      <c r="W97" s="13"/>
    </row>
    <row r="98" spans="6:23">
      <c r="F98" s="12"/>
      <c r="G98" s="12"/>
      <c r="H98" s="12"/>
      <c r="I98" s="15"/>
      <c r="J98" s="15"/>
      <c r="K98" s="15"/>
      <c r="L98" s="15"/>
      <c r="M98" s="15"/>
      <c r="N98" s="13"/>
      <c r="O98" s="13"/>
      <c r="P98" s="13"/>
      <c r="Q98" s="13"/>
      <c r="R98" s="13"/>
      <c r="S98" s="13"/>
      <c r="T98" s="13"/>
      <c r="U98" s="13"/>
      <c r="V98" s="13"/>
      <c r="W98" s="13"/>
    </row>
    <row r="99" spans="6:23">
      <c r="F99" s="12"/>
      <c r="G99" s="12"/>
      <c r="H99" s="12"/>
      <c r="I99" s="15"/>
      <c r="J99" s="15"/>
      <c r="K99" s="15"/>
      <c r="L99" s="15"/>
      <c r="M99" s="15"/>
      <c r="N99" s="13"/>
      <c r="O99" s="13"/>
      <c r="P99" s="13"/>
      <c r="Q99" s="13"/>
      <c r="R99" s="13"/>
      <c r="S99" s="13"/>
      <c r="T99" s="13"/>
      <c r="U99" s="13"/>
      <c r="V99" s="13"/>
      <c r="W99" s="13"/>
    </row>
    <row r="100" spans="6:23">
      <c r="F100" s="12"/>
      <c r="G100" s="12"/>
      <c r="H100" s="12"/>
      <c r="I100" s="15"/>
      <c r="J100" s="15"/>
      <c r="K100" s="15"/>
      <c r="L100" s="15"/>
      <c r="M100" s="15"/>
      <c r="N100" s="13"/>
      <c r="O100" s="13"/>
      <c r="P100" s="13"/>
      <c r="Q100" s="13"/>
      <c r="R100" s="13"/>
      <c r="S100" s="13"/>
      <c r="T100" s="13"/>
      <c r="U100" s="13"/>
      <c r="V100" s="13"/>
      <c r="W100" s="13"/>
    </row>
    <row r="101" spans="6:23">
      <c r="F101" s="12"/>
      <c r="G101" s="12"/>
      <c r="H101" s="12"/>
      <c r="I101" s="15"/>
      <c r="J101" s="15"/>
      <c r="K101" s="15"/>
      <c r="L101" s="15"/>
      <c r="M101" s="15"/>
      <c r="N101" s="13"/>
      <c r="O101" s="13"/>
      <c r="P101" s="13"/>
      <c r="Q101" s="13"/>
      <c r="R101" s="13"/>
      <c r="S101" s="13"/>
      <c r="T101" s="13"/>
      <c r="U101" s="13"/>
      <c r="V101" s="13"/>
      <c r="W101" s="13"/>
    </row>
    <row r="102" spans="6:23">
      <c r="F102" s="12"/>
      <c r="G102" s="12"/>
      <c r="H102" s="12"/>
      <c r="I102" s="15"/>
      <c r="J102" s="15"/>
      <c r="K102" s="15"/>
      <c r="L102" s="15"/>
      <c r="M102" s="15"/>
      <c r="N102" s="13"/>
      <c r="O102" s="13"/>
      <c r="P102" s="13"/>
      <c r="Q102" s="13"/>
      <c r="R102" s="13"/>
      <c r="S102" s="13"/>
      <c r="T102" s="13"/>
      <c r="U102" s="13"/>
      <c r="V102" s="13"/>
      <c r="W102" s="13"/>
    </row>
    <row r="103" spans="6:23">
      <c r="F103" s="12"/>
      <c r="G103" s="12"/>
      <c r="H103" s="12"/>
      <c r="I103" s="15"/>
      <c r="J103" s="15"/>
      <c r="K103" s="15"/>
      <c r="L103" s="15"/>
      <c r="M103" s="15"/>
      <c r="N103" s="13"/>
      <c r="O103" s="13"/>
      <c r="P103" s="13"/>
      <c r="Q103" s="13"/>
      <c r="R103" s="13"/>
      <c r="S103" s="13"/>
      <c r="T103" s="13"/>
      <c r="U103" s="13"/>
      <c r="V103" s="13"/>
      <c r="W103" s="13"/>
    </row>
    <row r="104" spans="6:23">
      <c r="F104" s="12"/>
      <c r="G104" s="12"/>
      <c r="H104" s="12"/>
      <c r="I104" s="15"/>
      <c r="J104" s="381"/>
      <c r="K104" s="15"/>
      <c r="L104" s="15"/>
      <c r="M104" s="15"/>
      <c r="N104" s="13"/>
      <c r="O104" s="13"/>
      <c r="P104" s="13"/>
      <c r="Q104" s="13"/>
      <c r="R104" s="13"/>
      <c r="S104" s="13"/>
      <c r="T104" s="13"/>
      <c r="U104" s="13"/>
      <c r="V104" s="13"/>
      <c r="W104" s="13"/>
    </row>
    <row r="105" spans="6:23">
      <c r="F105" s="12"/>
      <c r="G105" s="12"/>
      <c r="H105" s="12"/>
      <c r="I105" s="15"/>
      <c r="J105" s="382"/>
      <c r="K105" s="15"/>
      <c r="L105" s="15"/>
      <c r="M105" s="15"/>
      <c r="N105" s="13"/>
      <c r="O105" s="13"/>
      <c r="P105" s="13"/>
      <c r="Q105" s="13"/>
      <c r="R105" s="13"/>
      <c r="S105" s="13"/>
      <c r="T105" s="13"/>
      <c r="U105" s="13"/>
      <c r="V105" s="13"/>
      <c r="W105" s="13"/>
    </row>
    <row r="106" spans="6:23">
      <c r="F106" s="12"/>
      <c r="G106" s="12"/>
      <c r="H106" s="12"/>
      <c r="I106" s="15"/>
      <c r="J106" s="15"/>
      <c r="K106" s="13"/>
      <c r="L106" s="15"/>
      <c r="M106" s="15"/>
      <c r="N106" s="13"/>
      <c r="O106" s="13"/>
      <c r="P106" s="13"/>
      <c r="Q106" s="13"/>
      <c r="R106" s="13"/>
      <c r="S106" s="13"/>
      <c r="T106" s="13"/>
      <c r="U106" s="13"/>
      <c r="V106" s="13"/>
      <c r="W106" s="13"/>
    </row>
    <row r="107" spans="6:23">
      <c r="F107" s="12"/>
      <c r="G107" s="12"/>
      <c r="H107" s="12"/>
      <c r="I107" s="15"/>
      <c r="J107" s="15"/>
      <c r="K107" s="15"/>
      <c r="L107" s="15"/>
      <c r="M107" s="15"/>
      <c r="N107" s="13"/>
      <c r="O107" s="13"/>
      <c r="P107" s="13"/>
      <c r="Q107" s="13"/>
      <c r="R107" s="13"/>
      <c r="S107" s="13"/>
      <c r="T107" s="13"/>
      <c r="U107" s="13"/>
      <c r="V107" s="13"/>
      <c r="W107" s="13"/>
    </row>
    <row r="108" spans="6:23">
      <c r="F108" s="12"/>
      <c r="G108" s="12"/>
      <c r="H108" s="12"/>
      <c r="I108" s="15"/>
      <c r="J108" s="15"/>
      <c r="K108" s="15"/>
      <c r="L108" s="15"/>
      <c r="M108" s="15"/>
      <c r="N108" s="13"/>
      <c r="O108" s="13"/>
      <c r="P108" s="13"/>
      <c r="Q108" s="13"/>
      <c r="R108" s="13"/>
      <c r="S108" s="13"/>
      <c r="T108" s="13"/>
      <c r="U108" s="13"/>
      <c r="V108" s="13"/>
      <c r="W108" s="13"/>
    </row>
    <row r="109" spans="6:23">
      <c r="F109" s="12"/>
      <c r="G109" s="12"/>
      <c r="H109" s="12"/>
      <c r="I109" s="15"/>
      <c r="J109" s="15"/>
      <c r="K109" s="15"/>
      <c r="L109" s="15"/>
      <c r="M109" s="15"/>
      <c r="N109" s="13"/>
      <c r="O109" s="13"/>
      <c r="P109" s="13"/>
      <c r="Q109" s="13"/>
      <c r="R109" s="13"/>
      <c r="S109" s="13"/>
      <c r="T109" s="13"/>
      <c r="U109" s="13"/>
      <c r="V109" s="13"/>
      <c r="W109" s="13"/>
    </row>
    <row r="110" spans="6:23">
      <c r="F110" s="12"/>
      <c r="G110" s="12"/>
      <c r="H110" s="12"/>
      <c r="I110" s="15"/>
      <c r="J110" s="15"/>
      <c r="K110" s="15"/>
      <c r="L110" s="15"/>
      <c r="M110" s="15"/>
      <c r="N110" s="13"/>
      <c r="O110" s="13"/>
      <c r="P110" s="13"/>
      <c r="Q110" s="13"/>
      <c r="R110" s="13"/>
      <c r="S110" s="13"/>
      <c r="T110" s="13"/>
      <c r="U110" s="13"/>
      <c r="V110" s="13"/>
      <c r="W110" s="13"/>
    </row>
    <row r="111" spans="6:23">
      <c r="F111" s="12"/>
      <c r="G111" s="12"/>
      <c r="H111" s="12"/>
      <c r="I111" s="15"/>
      <c r="J111" s="15"/>
      <c r="K111" s="15"/>
      <c r="L111" s="15"/>
      <c r="M111" s="15"/>
      <c r="N111" s="13"/>
      <c r="O111" s="13"/>
      <c r="P111" s="13"/>
      <c r="Q111" s="13"/>
      <c r="R111" s="13"/>
      <c r="S111" s="13"/>
      <c r="T111" s="13"/>
      <c r="U111" s="13"/>
      <c r="V111" s="13"/>
      <c r="W111" s="13"/>
    </row>
    <row r="112" spans="6:23">
      <c r="F112" s="12"/>
      <c r="G112" s="12"/>
      <c r="H112" s="12"/>
      <c r="I112" s="15"/>
      <c r="J112" s="15"/>
      <c r="K112" s="15"/>
      <c r="L112" s="15"/>
      <c r="M112" s="15"/>
      <c r="N112" s="13"/>
      <c r="O112" s="13"/>
      <c r="P112" s="13"/>
      <c r="Q112" s="13"/>
      <c r="R112" s="13"/>
      <c r="S112" s="13"/>
      <c r="T112" s="13"/>
      <c r="U112" s="13"/>
      <c r="V112" s="13"/>
      <c r="W112" s="13"/>
    </row>
    <row r="113" spans="6:23">
      <c r="F113" s="12"/>
      <c r="G113" s="12"/>
      <c r="H113" s="12"/>
      <c r="I113" s="15"/>
      <c r="J113" s="15"/>
      <c r="K113" s="15"/>
      <c r="L113" s="15"/>
      <c r="M113" s="15"/>
      <c r="N113" s="13"/>
      <c r="O113" s="13"/>
      <c r="P113" s="13"/>
      <c r="Q113" s="13"/>
      <c r="R113" s="13"/>
      <c r="S113" s="13"/>
      <c r="T113" s="13"/>
      <c r="U113" s="13"/>
      <c r="V113" s="13"/>
      <c r="W113" s="13"/>
    </row>
    <row r="114" spans="6:23">
      <c r="F114" s="12"/>
      <c r="G114" s="12"/>
      <c r="H114" s="12"/>
      <c r="I114" s="15"/>
      <c r="J114" s="15"/>
      <c r="K114" s="15"/>
      <c r="L114" s="15"/>
      <c r="M114" s="15"/>
      <c r="N114" s="13"/>
      <c r="O114" s="13"/>
      <c r="P114" s="13"/>
      <c r="Q114" s="13"/>
      <c r="R114" s="13"/>
      <c r="S114" s="13"/>
      <c r="T114" s="13"/>
      <c r="U114" s="13"/>
      <c r="V114" s="13"/>
      <c r="W114" s="13"/>
    </row>
    <row r="115" spans="6:23">
      <c r="F115" s="12"/>
      <c r="G115" s="12"/>
      <c r="H115" s="12"/>
      <c r="I115" s="15"/>
      <c r="J115" s="15"/>
      <c r="K115" s="15"/>
      <c r="L115" s="15"/>
      <c r="M115" s="15"/>
      <c r="N115" s="13"/>
      <c r="O115" s="13"/>
      <c r="P115" s="13"/>
      <c r="Q115" s="13"/>
      <c r="R115" s="13"/>
      <c r="S115" s="13"/>
      <c r="T115" s="13"/>
      <c r="U115" s="13"/>
      <c r="V115" s="13"/>
      <c r="W115" s="13"/>
    </row>
    <row r="116" spans="6:23">
      <c r="F116" s="12"/>
      <c r="G116" s="12"/>
      <c r="H116" s="12"/>
      <c r="I116" s="15"/>
      <c r="J116" s="15"/>
      <c r="K116" s="15"/>
      <c r="L116" s="15"/>
      <c r="M116" s="15"/>
      <c r="N116" s="13"/>
      <c r="O116" s="13"/>
      <c r="P116" s="13"/>
      <c r="Q116" s="13"/>
      <c r="R116" s="13"/>
      <c r="S116" s="13"/>
      <c r="T116" s="13"/>
      <c r="U116" s="13"/>
      <c r="V116" s="13"/>
      <c r="W116" s="13"/>
    </row>
    <row r="117" spans="6:23">
      <c r="F117" s="12"/>
      <c r="G117" s="12"/>
      <c r="H117" s="12"/>
      <c r="I117" s="15"/>
      <c r="J117" s="15"/>
      <c r="K117" s="15"/>
      <c r="L117" s="15"/>
      <c r="M117" s="15"/>
      <c r="N117" s="13"/>
      <c r="O117" s="13"/>
      <c r="P117" s="13"/>
      <c r="Q117" s="13"/>
      <c r="R117" s="13"/>
      <c r="S117" s="13"/>
      <c r="T117" s="13"/>
      <c r="U117" s="13"/>
      <c r="V117" s="13"/>
      <c r="W117" s="13"/>
    </row>
    <row r="118" spans="6:23">
      <c r="F118" s="12"/>
      <c r="G118" s="12"/>
      <c r="H118" s="12"/>
      <c r="I118" s="15"/>
      <c r="J118" s="15"/>
      <c r="K118" s="15"/>
      <c r="L118" s="15"/>
      <c r="M118" s="15"/>
      <c r="N118" s="13"/>
      <c r="O118" s="13"/>
      <c r="P118" s="13"/>
      <c r="Q118" s="13"/>
      <c r="R118" s="13"/>
      <c r="S118" s="13"/>
      <c r="T118" s="13"/>
      <c r="U118" s="13"/>
      <c r="V118" s="13"/>
      <c r="W118" s="13"/>
    </row>
    <row r="119" spans="6:23">
      <c r="F119" s="12"/>
      <c r="G119" s="12"/>
      <c r="H119" s="12"/>
      <c r="I119" s="15"/>
      <c r="J119" s="15"/>
      <c r="K119" s="15"/>
      <c r="L119" s="15"/>
      <c r="M119" s="15"/>
      <c r="N119" s="13"/>
      <c r="O119" s="13"/>
      <c r="P119" s="13"/>
      <c r="Q119" s="13"/>
      <c r="R119" s="13"/>
      <c r="S119" s="13"/>
      <c r="T119" s="13"/>
      <c r="U119" s="13"/>
      <c r="V119" s="13"/>
      <c r="W119" s="13"/>
    </row>
    <row r="120" spans="6:23">
      <c r="F120" s="12"/>
      <c r="G120" s="12"/>
      <c r="H120" s="12"/>
      <c r="I120" s="15"/>
      <c r="J120" s="15"/>
      <c r="K120" s="15"/>
      <c r="L120" s="15"/>
      <c r="M120" s="15"/>
      <c r="N120" s="13"/>
      <c r="O120" s="13"/>
      <c r="P120" s="13"/>
      <c r="Q120" s="13"/>
      <c r="R120" s="13"/>
      <c r="S120" s="13"/>
      <c r="T120" s="13"/>
      <c r="U120" s="13"/>
      <c r="V120" s="13"/>
      <c r="W120" s="13"/>
    </row>
    <row r="121" spans="6:23">
      <c r="F121" s="12"/>
      <c r="G121" s="12"/>
      <c r="H121" s="12"/>
      <c r="I121" s="15"/>
      <c r="J121" s="15"/>
      <c r="K121" s="15"/>
      <c r="L121" s="15"/>
      <c r="M121" s="15"/>
      <c r="N121" s="13"/>
      <c r="O121" s="13"/>
      <c r="P121" s="13"/>
      <c r="Q121" s="13"/>
      <c r="R121" s="13"/>
      <c r="S121" s="13"/>
      <c r="T121" s="13"/>
      <c r="U121" s="13"/>
      <c r="V121" s="13"/>
      <c r="W121" s="13"/>
    </row>
    <row r="122" spans="6:23">
      <c r="F122" s="12"/>
      <c r="G122" s="12"/>
      <c r="H122" s="12"/>
      <c r="I122" s="15"/>
      <c r="J122" s="12"/>
      <c r="K122" s="12"/>
      <c r="L122" s="15"/>
      <c r="M122" s="15"/>
      <c r="N122" s="13"/>
      <c r="O122" s="13"/>
      <c r="P122" s="13"/>
      <c r="Q122" s="13"/>
      <c r="R122" s="13"/>
      <c r="S122" s="13"/>
      <c r="T122" s="13"/>
      <c r="U122" s="13"/>
      <c r="V122" s="13"/>
      <c r="W122" s="13"/>
    </row>
    <row r="123" spans="6:23">
      <c r="F123" s="12"/>
      <c r="G123" s="12"/>
      <c r="H123" s="12"/>
      <c r="I123" s="15"/>
      <c r="J123" s="12"/>
      <c r="K123" s="12"/>
      <c r="L123" s="12"/>
      <c r="M123" s="15"/>
      <c r="N123" s="13"/>
      <c r="O123" s="13"/>
      <c r="P123" s="13"/>
      <c r="Q123" s="13"/>
      <c r="R123" s="13"/>
      <c r="S123" s="13"/>
      <c r="T123" s="13"/>
      <c r="U123" s="13"/>
      <c r="V123" s="13"/>
      <c r="W123" s="13"/>
    </row>
    <row r="124" spans="6:23">
      <c r="F124" s="12"/>
      <c r="G124" s="12"/>
      <c r="H124" s="12"/>
      <c r="I124" s="15"/>
      <c r="J124" s="12"/>
      <c r="K124" s="12"/>
      <c r="L124" s="12"/>
      <c r="M124" s="15"/>
      <c r="N124" s="13"/>
      <c r="O124" s="13"/>
      <c r="P124" s="13"/>
      <c r="Q124" s="13"/>
      <c r="R124" s="13"/>
      <c r="S124" s="13"/>
      <c r="T124" s="13"/>
      <c r="U124" s="13"/>
      <c r="V124" s="13"/>
      <c r="W124" s="13"/>
    </row>
    <row r="125" spans="6:23">
      <c r="F125" s="12"/>
      <c r="G125" s="12"/>
      <c r="H125" s="12"/>
      <c r="I125" s="15"/>
      <c r="J125" s="12"/>
      <c r="K125" s="12"/>
      <c r="L125" s="12"/>
      <c r="M125" s="15"/>
      <c r="N125" s="13"/>
      <c r="O125" s="13"/>
      <c r="P125" s="13"/>
      <c r="Q125" s="13"/>
      <c r="R125" s="13"/>
      <c r="S125" s="13"/>
      <c r="T125" s="13"/>
      <c r="U125" s="13"/>
      <c r="V125" s="13"/>
      <c r="W125" s="13"/>
    </row>
    <row r="126" spans="6:23">
      <c r="F126" s="12"/>
      <c r="G126" s="12"/>
      <c r="H126" s="12"/>
      <c r="I126" s="15"/>
      <c r="J126" s="12"/>
      <c r="K126" s="12"/>
      <c r="L126" s="12"/>
      <c r="M126" s="15"/>
      <c r="N126" s="13"/>
      <c r="O126" s="13"/>
      <c r="P126" s="13"/>
      <c r="Q126" s="13"/>
      <c r="R126" s="13"/>
      <c r="S126" s="13"/>
      <c r="T126" s="13"/>
      <c r="U126" s="13"/>
      <c r="V126" s="13"/>
      <c r="W126" s="13"/>
    </row>
    <row r="127" spans="6:23">
      <c r="F127" s="12"/>
      <c r="G127" s="12"/>
      <c r="H127" s="12"/>
      <c r="I127" s="15"/>
      <c r="J127" s="12"/>
      <c r="K127" s="12"/>
      <c r="L127" s="12"/>
      <c r="M127" s="15"/>
      <c r="N127" s="13"/>
      <c r="O127" s="13"/>
      <c r="P127" s="13"/>
      <c r="Q127" s="13"/>
      <c r="R127" s="13"/>
      <c r="S127" s="13"/>
      <c r="T127" s="13"/>
      <c r="U127" s="13"/>
      <c r="V127" s="13"/>
      <c r="W127" s="13"/>
    </row>
    <row r="128" spans="6:23">
      <c r="F128" s="12"/>
      <c r="G128" s="12"/>
      <c r="H128" s="12"/>
      <c r="I128" s="15"/>
      <c r="J128" s="12"/>
      <c r="K128" s="12"/>
      <c r="L128" s="12"/>
      <c r="M128" s="15"/>
      <c r="N128" s="13"/>
      <c r="O128" s="13"/>
      <c r="P128" s="13"/>
      <c r="Q128" s="13"/>
      <c r="R128" s="13"/>
      <c r="S128" s="13"/>
      <c r="T128" s="13"/>
      <c r="U128" s="13"/>
      <c r="V128" s="13"/>
      <c r="W128" s="13"/>
    </row>
    <row r="129" spans="6:23">
      <c r="F129" s="12"/>
      <c r="G129" s="12"/>
      <c r="H129" s="12"/>
      <c r="I129" s="15"/>
      <c r="J129" s="12"/>
      <c r="K129" s="12"/>
      <c r="L129" s="12"/>
      <c r="M129" s="15"/>
      <c r="N129" s="13"/>
      <c r="O129" s="13"/>
      <c r="P129" s="13"/>
      <c r="Q129" s="13"/>
      <c r="R129" s="13"/>
      <c r="S129" s="13"/>
      <c r="T129" s="13"/>
      <c r="U129" s="13"/>
      <c r="V129" s="13"/>
      <c r="W129" s="13"/>
    </row>
    <row r="130" spans="6:23">
      <c r="F130" s="12"/>
      <c r="G130" s="12"/>
      <c r="H130" s="12"/>
      <c r="I130" s="15"/>
      <c r="J130" s="12"/>
      <c r="K130" s="12"/>
      <c r="L130" s="12"/>
      <c r="M130" s="15"/>
      <c r="N130" s="13"/>
      <c r="O130" s="13"/>
      <c r="P130" s="13"/>
      <c r="Q130" s="13"/>
      <c r="S130" s="13"/>
      <c r="T130" s="13"/>
      <c r="U130" s="13"/>
      <c r="V130" s="13"/>
      <c r="W130" s="13"/>
    </row>
    <row r="131" spans="6:23">
      <c r="F131" s="12"/>
      <c r="G131" s="12"/>
      <c r="H131" s="12"/>
      <c r="I131" s="12"/>
      <c r="J131" s="12"/>
      <c r="K131" s="12"/>
      <c r="L131" s="12"/>
      <c r="M131" s="15"/>
      <c r="N131" s="13"/>
      <c r="O131" s="13"/>
      <c r="P131" s="13"/>
      <c r="Q131" s="13"/>
    </row>
    <row r="132" spans="6:23">
      <c r="F132" s="12"/>
      <c r="G132" s="12"/>
      <c r="H132" s="12"/>
      <c r="I132" s="12"/>
      <c r="J132" s="12"/>
      <c r="K132" s="12"/>
      <c r="L132" s="12"/>
      <c r="M132" s="12"/>
    </row>
    <row r="133" spans="6:23">
      <c r="F133" s="12"/>
      <c r="G133" s="12"/>
      <c r="H133" s="12"/>
      <c r="I133" s="12"/>
      <c r="J133" s="12"/>
      <c r="K133" s="12"/>
      <c r="L133" s="12"/>
      <c r="M133" s="12"/>
    </row>
    <row r="134" spans="6:23">
      <c r="F134" s="12"/>
      <c r="G134" s="12"/>
      <c r="H134" s="12"/>
      <c r="I134" s="12"/>
      <c r="J134" s="12"/>
      <c r="K134" s="12"/>
      <c r="L134" s="12"/>
      <c r="M134" s="12"/>
    </row>
    <row r="135" spans="6:23">
      <c r="F135" s="12"/>
      <c r="G135" s="12"/>
      <c r="H135" s="12"/>
      <c r="I135" s="12"/>
      <c r="J135" s="12"/>
      <c r="K135" s="12"/>
      <c r="L135" s="12"/>
      <c r="M135" s="12"/>
    </row>
    <row r="136" spans="6:23">
      <c r="F136" s="12"/>
      <c r="G136" s="12"/>
      <c r="H136" s="12"/>
      <c r="I136" s="12"/>
      <c r="J136" s="12"/>
      <c r="K136" s="12"/>
      <c r="L136" s="12"/>
      <c r="M136" s="12"/>
    </row>
    <row r="137" spans="6:23">
      <c r="F137" s="12"/>
      <c r="G137" s="12"/>
      <c r="H137" s="12"/>
      <c r="I137" s="12"/>
      <c r="J137" s="12"/>
      <c r="K137" s="12"/>
      <c r="L137" s="12"/>
      <c r="M137" s="12"/>
    </row>
    <row r="138" spans="6:23">
      <c r="F138" s="12"/>
      <c r="G138" s="12"/>
      <c r="H138" s="12"/>
      <c r="I138" s="12"/>
      <c r="J138" s="12"/>
      <c r="K138" s="12"/>
      <c r="L138" s="12"/>
      <c r="M138" s="12"/>
    </row>
    <row r="139" spans="6:23">
      <c r="F139" s="12"/>
      <c r="G139" s="12"/>
      <c r="H139" s="12"/>
      <c r="I139" s="12"/>
      <c r="J139" s="12"/>
      <c r="K139" s="12"/>
      <c r="L139" s="12"/>
      <c r="M139" s="12"/>
    </row>
    <row r="140" spans="6:23">
      <c r="F140" s="12"/>
      <c r="G140" s="12"/>
      <c r="H140" s="12"/>
      <c r="I140" s="12"/>
      <c r="J140" s="12"/>
      <c r="K140" s="12"/>
      <c r="L140" s="12"/>
      <c r="M140" s="12"/>
    </row>
    <row r="141" spans="6:23">
      <c r="F141" s="12"/>
      <c r="G141" s="12"/>
      <c r="H141" s="12"/>
      <c r="I141" s="12"/>
      <c r="J141" s="12"/>
      <c r="K141" s="12"/>
      <c r="L141" s="12"/>
      <c r="M141" s="12"/>
    </row>
    <row r="142" spans="6:23">
      <c r="F142" s="12"/>
      <c r="G142" s="12"/>
      <c r="H142" s="12"/>
      <c r="I142" s="12"/>
      <c r="J142" s="12"/>
      <c r="K142" s="12"/>
      <c r="L142" s="12"/>
      <c r="M142" s="12"/>
    </row>
    <row r="143" spans="6:23">
      <c r="F143" s="12"/>
      <c r="G143" s="12"/>
      <c r="H143" s="12"/>
      <c r="I143" s="12"/>
      <c r="J143" s="12"/>
      <c r="K143" s="12"/>
      <c r="L143" s="12"/>
      <c r="M143" s="12"/>
    </row>
    <row r="144" spans="6:23">
      <c r="F144" s="12"/>
      <c r="G144" s="12"/>
      <c r="H144" s="12"/>
      <c r="I144" s="12"/>
      <c r="J144" s="12"/>
      <c r="K144" s="12"/>
      <c r="L144" s="12"/>
      <c r="M144" s="12"/>
    </row>
    <row r="145" spans="6:13">
      <c r="F145" s="12"/>
      <c r="G145" s="12"/>
      <c r="H145" s="12"/>
      <c r="I145" s="12"/>
      <c r="J145" s="12"/>
      <c r="K145" s="12"/>
      <c r="L145" s="12"/>
      <c r="M145" s="12"/>
    </row>
    <row r="146" spans="6:13">
      <c r="F146" s="12"/>
      <c r="G146" s="12"/>
      <c r="H146" s="12"/>
      <c r="I146" s="12"/>
      <c r="J146" s="12"/>
      <c r="K146" s="12"/>
      <c r="L146" s="12"/>
      <c r="M146" s="12"/>
    </row>
    <row r="147" spans="6:13">
      <c r="F147" s="12"/>
      <c r="G147" s="12"/>
      <c r="H147" s="12"/>
      <c r="I147" s="12"/>
      <c r="J147" s="12"/>
      <c r="K147" s="12"/>
      <c r="L147" s="12"/>
      <c r="M147" s="12"/>
    </row>
    <row r="148" spans="6:13">
      <c r="F148" s="12"/>
      <c r="G148" s="12"/>
      <c r="H148" s="12"/>
      <c r="I148" s="12"/>
      <c r="J148" s="12"/>
      <c r="K148" s="12"/>
      <c r="L148" s="12"/>
      <c r="M148" s="12"/>
    </row>
    <row r="149" spans="6:13">
      <c r="F149" s="12"/>
      <c r="G149" s="12"/>
      <c r="H149" s="12"/>
      <c r="I149" s="12"/>
      <c r="J149" s="12"/>
      <c r="K149" s="12"/>
      <c r="L149" s="12"/>
      <c r="M149" s="12"/>
    </row>
    <row r="150" spans="6:13">
      <c r="F150" s="12"/>
      <c r="G150" s="12"/>
      <c r="H150" s="12"/>
      <c r="I150" s="12"/>
      <c r="J150" s="12"/>
      <c r="K150" s="12"/>
      <c r="L150" s="12"/>
      <c r="M150" s="12"/>
    </row>
    <row r="151" spans="6:13">
      <c r="F151" s="12"/>
      <c r="G151" s="12"/>
      <c r="H151" s="12"/>
      <c r="I151" s="12"/>
      <c r="J151" s="12"/>
      <c r="K151" s="12"/>
      <c r="L151" s="12"/>
      <c r="M151" s="12"/>
    </row>
    <row r="152" spans="6:13">
      <c r="F152" s="12"/>
      <c r="G152" s="12"/>
      <c r="H152" s="12"/>
      <c r="I152" s="12"/>
      <c r="J152" s="12"/>
      <c r="K152" s="12"/>
      <c r="L152" s="12"/>
      <c r="M152" s="12"/>
    </row>
    <row r="153" spans="6:13">
      <c r="F153" s="12"/>
      <c r="G153" s="12"/>
      <c r="H153" s="12"/>
      <c r="I153" s="12"/>
      <c r="J153" s="12"/>
      <c r="K153" s="12"/>
      <c r="L153" s="12"/>
      <c r="M153" s="12"/>
    </row>
    <row r="154" spans="6:13">
      <c r="F154" s="12"/>
      <c r="G154" s="12"/>
      <c r="H154" s="12"/>
      <c r="I154" s="12"/>
      <c r="J154" s="12"/>
      <c r="K154" s="12"/>
      <c r="L154" s="12"/>
      <c r="M154" s="12"/>
    </row>
    <row r="155" spans="6:13">
      <c r="F155" s="12"/>
      <c r="G155" s="12"/>
      <c r="H155" s="12"/>
      <c r="I155" s="12"/>
      <c r="J155" s="12"/>
      <c r="K155" s="12"/>
      <c r="L155" s="12"/>
      <c r="M155" s="12"/>
    </row>
    <row r="156" spans="6:13">
      <c r="F156" s="12"/>
      <c r="G156" s="12"/>
      <c r="H156" s="12"/>
      <c r="I156" s="12"/>
      <c r="J156" s="12"/>
      <c r="K156" s="12"/>
      <c r="L156" s="12"/>
      <c r="M156" s="12"/>
    </row>
    <row r="157" spans="6:13">
      <c r="F157" s="12"/>
      <c r="G157" s="12"/>
      <c r="H157" s="12"/>
      <c r="I157" s="12"/>
      <c r="J157" s="12"/>
      <c r="K157" s="12"/>
      <c r="L157" s="12"/>
      <c r="M157" s="12"/>
    </row>
    <row r="158" spans="6:13">
      <c r="F158" s="12"/>
      <c r="G158" s="12"/>
      <c r="H158" s="12"/>
      <c r="I158" s="12"/>
      <c r="J158" s="12"/>
      <c r="K158" s="12"/>
      <c r="L158" s="12"/>
      <c r="M158" s="12"/>
    </row>
    <row r="159" spans="6:13">
      <c r="F159" s="12"/>
      <c r="G159" s="12"/>
      <c r="H159" s="12"/>
      <c r="I159" s="12"/>
      <c r="J159" s="12"/>
      <c r="K159" s="12"/>
      <c r="L159" s="12"/>
      <c r="M159" s="12"/>
    </row>
    <row r="160" spans="6:13">
      <c r="F160" s="12"/>
      <c r="G160" s="12"/>
      <c r="H160" s="12"/>
      <c r="I160" s="12"/>
      <c r="J160" s="12"/>
      <c r="K160" s="12"/>
      <c r="L160" s="12"/>
      <c r="M160" s="12"/>
    </row>
    <row r="161" spans="6:13">
      <c r="F161" s="12"/>
      <c r="G161" s="12"/>
      <c r="H161" s="12"/>
      <c r="I161" s="12"/>
      <c r="J161" s="12"/>
      <c r="K161" s="12"/>
      <c r="L161" s="12"/>
      <c r="M161" s="12"/>
    </row>
    <row r="162" spans="6:13">
      <c r="F162" s="12"/>
      <c r="G162" s="12"/>
      <c r="H162" s="12"/>
      <c r="I162" s="12"/>
      <c r="J162" s="12"/>
      <c r="K162" s="12"/>
      <c r="L162" s="12"/>
      <c r="M162" s="12"/>
    </row>
    <row r="163" spans="6:13">
      <c r="F163" s="12"/>
      <c r="G163" s="12"/>
      <c r="H163" s="12"/>
      <c r="I163" s="12"/>
      <c r="J163" s="12"/>
      <c r="K163" s="12"/>
      <c r="L163" s="12"/>
      <c r="M163" s="12"/>
    </row>
    <row r="164" spans="6:13">
      <c r="F164" s="12"/>
      <c r="G164" s="12"/>
      <c r="H164" s="12"/>
      <c r="I164" s="12"/>
      <c r="J164" s="12"/>
      <c r="K164" s="12"/>
      <c r="L164" s="12"/>
      <c r="M164" s="12"/>
    </row>
    <row r="165" spans="6:13">
      <c r="F165" s="12"/>
      <c r="G165" s="12"/>
      <c r="H165" s="12"/>
      <c r="I165" s="12"/>
      <c r="J165" s="12"/>
      <c r="K165" s="12"/>
      <c r="L165" s="12"/>
      <c r="M165" s="12"/>
    </row>
    <row r="166" spans="6:13">
      <c r="F166" s="12"/>
      <c r="G166" s="12"/>
      <c r="H166" s="12"/>
      <c r="I166" s="12"/>
      <c r="J166" s="12"/>
      <c r="K166" s="12"/>
      <c r="L166" s="12"/>
      <c r="M166" s="12"/>
    </row>
    <row r="167" spans="6:13">
      <c r="F167" s="12"/>
      <c r="G167" s="12"/>
      <c r="H167" s="12"/>
      <c r="I167" s="12"/>
      <c r="J167" s="12"/>
      <c r="K167" s="12"/>
      <c r="L167" s="12"/>
      <c r="M167" s="12"/>
    </row>
    <row r="168" spans="6:13">
      <c r="F168" s="12"/>
      <c r="G168" s="12"/>
      <c r="H168" s="12"/>
      <c r="I168" s="12"/>
      <c r="J168" s="12"/>
      <c r="K168" s="12"/>
      <c r="L168" s="12"/>
      <c r="M168" s="12"/>
    </row>
    <row r="169" spans="6:13">
      <c r="F169" s="12"/>
      <c r="G169" s="12"/>
      <c r="H169" s="12"/>
      <c r="I169" s="12"/>
      <c r="J169" s="12"/>
      <c r="K169" s="12"/>
      <c r="L169" s="12"/>
      <c r="M169" s="12"/>
    </row>
    <row r="170" spans="6:13">
      <c r="F170" s="12"/>
      <c r="G170" s="12"/>
      <c r="H170" s="12"/>
      <c r="I170" s="12"/>
      <c r="J170" s="12"/>
      <c r="K170" s="12"/>
      <c r="L170" s="12"/>
      <c r="M170" s="12"/>
    </row>
    <row r="171" spans="6:13">
      <c r="F171" s="12"/>
      <c r="G171" s="12"/>
      <c r="H171" s="12"/>
      <c r="I171" s="12"/>
      <c r="J171" s="12"/>
      <c r="K171" s="12"/>
      <c r="L171" s="12"/>
      <c r="M171" s="12"/>
    </row>
    <row r="172" spans="6:13">
      <c r="F172" s="12"/>
      <c r="G172" s="12"/>
      <c r="H172" s="12"/>
      <c r="I172" s="12"/>
      <c r="J172" s="12"/>
      <c r="K172" s="12"/>
      <c r="L172" s="12"/>
      <c r="M172" s="12"/>
    </row>
    <row r="173" spans="6:13">
      <c r="F173" s="12"/>
      <c r="G173" s="12"/>
      <c r="H173" s="12"/>
      <c r="I173" s="12"/>
      <c r="J173" s="12"/>
      <c r="K173" s="12"/>
      <c r="L173" s="12"/>
      <c r="M173" s="12"/>
    </row>
    <row r="174" spans="6:13">
      <c r="F174" s="12"/>
      <c r="G174" s="12"/>
      <c r="H174" s="12"/>
      <c r="I174" s="12"/>
      <c r="J174" s="12"/>
      <c r="K174" s="12"/>
      <c r="L174" s="12"/>
      <c r="M174" s="12"/>
    </row>
    <row r="175" spans="6:13">
      <c r="F175" s="12"/>
      <c r="G175" s="12"/>
      <c r="H175" s="12"/>
      <c r="I175" s="12"/>
      <c r="J175" s="12"/>
      <c r="K175" s="12"/>
      <c r="L175" s="12"/>
      <c r="M175" s="12"/>
    </row>
    <row r="176" spans="6:13">
      <c r="F176" s="12"/>
      <c r="G176" s="12"/>
      <c r="H176" s="12"/>
      <c r="I176" s="12"/>
      <c r="J176" s="12"/>
      <c r="K176" s="12"/>
      <c r="L176" s="12"/>
      <c r="M176" s="12"/>
    </row>
    <row r="177" spans="6:13">
      <c r="F177" s="12"/>
      <c r="G177" s="12"/>
      <c r="H177" s="12"/>
      <c r="I177" s="12"/>
      <c r="J177" s="12"/>
      <c r="K177" s="12"/>
      <c r="L177" s="12"/>
      <c r="M177" s="12"/>
    </row>
    <row r="178" spans="6:13">
      <c r="F178" s="12"/>
      <c r="G178" s="12"/>
      <c r="H178" s="12"/>
      <c r="I178" s="12"/>
      <c r="J178" s="12"/>
      <c r="K178" s="12"/>
      <c r="L178" s="12"/>
      <c r="M178" s="12"/>
    </row>
    <row r="179" spans="6:13">
      <c r="F179" s="12"/>
      <c r="G179" s="12"/>
      <c r="H179" s="12"/>
      <c r="I179" s="12"/>
      <c r="J179" s="12"/>
      <c r="K179" s="12"/>
      <c r="L179" s="12"/>
      <c r="M179" s="12"/>
    </row>
    <row r="180" spans="6:13">
      <c r="F180" s="12"/>
      <c r="G180" s="12"/>
      <c r="H180" s="12"/>
      <c r="I180" s="12"/>
      <c r="J180" s="12"/>
      <c r="K180" s="12"/>
      <c r="L180" s="12"/>
      <c r="M180" s="12"/>
    </row>
    <row r="181" spans="6:13">
      <c r="F181" s="12"/>
      <c r="G181" s="12"/>
      <c r="H181" s="12"/>
      <c r="I181" s="12"/>
      <c r="J181" s="12"/>
      <c r="K181" s="12"/>
      <c r="L181" s="12"/>
      <c r="M181" s="12"/>
    </row>
    <row r="182" spans="6:13">
      <c r="F182" s="12"/>
      <c r="G182" s="12"/>
      <c r="H182" s="12"/>
      <c r="I182" s="12"/>
      <c r="J182" s="12"/>
      <c r="K182" s="12"/>
      <c r="L182" s="12"/>
      <c r="M182" s="12"/>
    </row>
    <row r="183" spans="6:13">
      <c r="F183" s="12"/>
      <c r="G183" s="12"/>
      <c r="H183" s="12"/>
      <c r="I183" s="12"/>
      <c r="J183" s="12"/>
      <c r="K183" s="12"/>
      <c r="L183" s="12"/>
      <c r="M183" s="12"/>
    </row>
    <row r="184" spans="6:13">
      <c r="F184" s="12"/>
      <c r="G184" s="12"/>
      <c r="H184" s="12"/>
      <c r="I184" s="12"/>
      <c r="J184" s="12"/>
      <c r="K184" s="12"/>
      <c r="L184" s="12"/>
      <c r="M184" s="12"/>
    </row>
    <row r="185" spans="6:13">
      <c r="F185" s="12"/>
      <c r="G185" s="12"/>
      <c r="H185" s="12"/>
      <c r="I185" s="12"/>
      <c r="J185" s="12"/>
      <c r="K185" s="12"/>
      <c r="L185" s="12"/>
      <c r="M185" s="12"/>
    </row>
    <row r="186" spans="6:13">
      <c r="F186" s="12"/>
      <c r="G186" s="12"/>
      <c r="H186" s="12"/>
      <c r="I186" s="12"/>
      <c r="J186" s="12"/>
      <c r="K186" s="12"/>
      <c r="L186" s="12"/>
      <c r="M186" s="12"/>
    </row>
    <row r="187" spans="6:13">
      <c r="F187" s="12"/>
      <c r="G187" s="12"/>
      <c r="H187" s="12"/>
      <c r="I187" s="12"/>
      <c r="J187" s="12"/>
      <c r="K187" s="12"/>
      <c r="L187" s="12"/>
      <c r="M187" s="12"/>
    </row>
    <row r="188" spans="6:13">
      <c r="F188" s="12"/>
      <c r="G188" s="12"/>
      <c r="H188" s="12"/>
      <c r="I188" s="12"/>
      <c r="J188" s="12"/>
      <c r="K188" s="12"/>
      <c r="L188" s="12"/>
      <c r="M188" s="12"/>
    </row>
    <row r="189" spans="6:13">
      <c r="F189" s="12"/>
      <c r="G189" s="12"/>
      <c r="H189" s="12"/>
      <c r="I189" s="12"/>
      <c r="J189" s="12"/>
      <c r="K189" s="12"/>
      <c r="L189" s="12"/>
      <c r="M189" s="12"/>
    </row>
    <row r="190" spans="6:13">
      <c r="F190" s="12"/>
      <c r="G190" s="12"/>
      <c r="H190" s="12"/>
      <c r="I190" s="12"/>
      <c r="J190" s="12"/>
      <c r="K190" s="12"/>
      <c r="L190" s="12"/>
      <c r="M190" s="12"/>
    </row>
    <row r="191" spans="6:13">
      <c r="F191" s="12"/>
      <c r="G191" s="12"/>
      <c r="H191" s="12"/>
      <c r="I191" s="12"/>
      <c r="J191" s="12"/>
      <c r="K191" s="12"/>
      <c r="L191" s="12"/>
      <c r="M191" s="12"/>
    </row>
    <row r="192" spans="6:13">
      <c r="F192" s="12"/>
      <c r="G192" s="12"/>
      <c r="H192" s="12"/>
      <c r="I192" s="12"/>
      <c r="J192" s="12"/>
      <c r="K192" s="12"/>
      <c r="L192" s="12"/>
      <c r="M192" s="12"/>
    </row>
    <row r="193" spans="6:13">
      <c r="F193" s="12"/>
      <c r="G193" s="12"/>
      <c r="H193" s="12"/>
      <c r="I193" s="12"/>
      <c r="J193" s="12"/>
      <c r="K193" s="12"/>
      <c r="L193" s="12"/>
      <c r="M193" s="12"/>
    </row>
    <row r="194" spans="6:13">
      <c r="F194" s="12"/>
      <c r="G194" s="12"/>
      <c r="H194" s="12"/>
      <c r="I194" s="12"/>
      <c r="J194" s="12"/>
      <c r="K194" s="12"/>
      <c r="L194" s="12"/>
      <c r="M194" s="12"/>
    </row>
    <row r="195" spans="6:13">
      <c r="F195" s="12"/>
      <c r="G195" s="12"/>
      <c r="H195" s="12"/>
      <c r="I195" s="12"/>
      <c r="J195" s="12"/>
      <c r="K195" s="12"/>
      <c r="L195" s="12"/>
      <c r="M195" s="12"/>
    </row>
    <row r="196" spans="6:13">
      <c r="F196" s="12"/>
      <c r="G196" s="12"/>
      <c r="H196" s="12"/>
      <c r="I196" s="12"/>
      <c r="J196" s="12"/>
      <c r="K196" s="12"/>
      <c r="L196" s="12"/>
      <c r="M196" s="12"/>
    </row>
    <row r="197" spans="6:13">
      <c r="F197" s="12"/>
      <c r="G197" s="12"/>
      <c r="H197" s="12"/>
      <c r="I197" s="12"/>
      <c r="J197" s="12"/>
      <c r="K197" s="12"/>
      <c r="L197" s="12"/>
      <c r="M197" s="12"/>
    </row>
    <row r="198" spans="6:13">
      <c r="F198" s="12"/>
      <c r="G198" s="12"/>
      <c r="H198" s="12"/>
      <c r="I198" s="12"/>
      <c r="J198" s="12"/>
      <c r="K198" s="12"/>
      <c r="L198" s="12"/>
      <c r="M198" s="12"/>
    </row>
    <row r="199" spans="6:13">
      <c r="F199" s="12"/>
      <c r="G199" s="12"/>
      <c r="H199" s="12"/>
      <c r="I199" s="12"/>
      <c r="J199" s="12"/>
      <c r="K199" s="12"/>
      <c r="L199" s="12"/>
      <c r="M199" s="12"/>
    </row>
    <row r="200" spans="6:13">
      <c r="F200" s="12"/>
      <c r="G200" s="12"/>
      <c r="H200" s="12"/>
      <c r="I200" s="12"/>
      <c r="J200" s="12"/>
      <c r="K200" s="12"/>
      <c r="L200" s="12"/>
      <c r="M200" s="12"/>
    </row>
    <row r="201" spans="6:13">
      <c r="F201" s="12"/>
      <c r="G201" s="12"/>
      <c r="H201" s="12"/>
      <c r="I201" s="12"/>
      <c r="J201" s="12"/>
      <c r="K201" s="12"/>
      <c r="L201" s="12"/>
      <c r="M201" s="12"/>
    </row>
    <row r="202" spans="6:13">
      <c r="F202" s="12"/>
      <c r="G202" s="12"/>
      <c r="H202" s="12"/>
      <c r="I202" s="12"/>
      <c r="J202" s="12"/>
      <c r="K202" s="12"/>
      <c r="L202" s="12"/>
      <c r="M202" s="12"/>
    </row>
    <row r="203" spans="6:13">
      <c r="F203" s="12"/>
      <c r="G203" s="12"/>
      <c r="H203" s="12"/>
      <c r="I203" s="12"/>
      <c r="J203" s="12"/>
      <c r="K203" s="12"/>
      <c r="L203" s="12"/>
      <c r="M203" s="12"/>
    </row>
    <row r="204" spans="6:13">
      <c r="F204" s="12"/>
      <c r="G204" s="12"/>
      <c r="H204" s="12"/>
      <c r="I204" s="12"/>
      <c r="J204" s="12"/>
      <c r="K204" s="12"/>
      <c r="L204" s="12"/>
      <c r="M204" s="12"/>
    </row>
    <row r="205" spans="6:13">
      <c r="F205" s="12"/>
      <c r="G205" s="12"/>
      <c r="H205" s="12"/>
      <c r="I205" s="12"/>
      <c r="J205" s="12"/>
      <c r="K205" s="12"/>
      <c r="L205" s="12"/>
      <c r="M205" s="12"/>
    </row>
    <row r="206" spans="6:13">
      <c r="F206" s="12"/>
      <c r="G206" s="12"/>
      <c r="H206" s="12"/>
      <c r="I206" s="12"/>
      <c r="J206" s="12"/>
      <c r="K206" s="12"/>
      <c r="L206" s="12"/>
      <c r="M206" s="12"/>
    </row>
    <row r="207" spans="6:13">
      <c r="F207" s="12"/>
      <c r="G207" s="12"/>
      <c r="H207" s="12"/>
      <c r="I207" s="12"/>
      <c r="J207" s="12"/>
      <c r="K207" s="12"/>
      <c r="L207" s="12"/>
      <c r="M207" s="12"/>
    </row>
    <row r="208" spans="6:13">
      <c r="F208" s="12"/>
      <c r="G208" s="12"/>
      <c r="H208" s="12"/>
      <c r="I208" s="12"/>
      <c r="J208" s="12"/>
      <c r="K208" s="12"/>
      <c r="L208" s="12"/>
      <c r="M208" s="12"/>
    </row>
    <row r="209" spans="6:13">
      <c r="F209" s="12"/>
      <c r="G209" s="12"/>
      <c r="H209" s="12"/>
      <c r="I209" s="12"/>
      <c r="J209" s="12"/>
      <c r="K209" s="12"/>
      <c r="L209" s="12"/>
      <c r="M209" s="12"/>
    </row>
    <row r="210" spans="6:13">
      <c r="F210" s="12"/>
      <c r="G210" s="12"/>
      <c r="H210" s="12"/>
      <c r="I210" s="12"/>
      <c r="J210" s="12"/>
      <c r="K210" s="12"/>
      <c r="L210" s="12"/>
      <c r="M210" s="12"/>
    </row>
    <row r="211" spans="6:13">
      <c r="F211" s="12"/>
      <c r="G211" s="12"/>
      <c r="H211" s="12"/>
      <c r="I211" s="12"/>
      <c r="J211" s="12"/>
      <c r="K211" s="12"/>
      <c r="L211" s="12"/>
      <c r="M211" s="12"/>
    </row>
    <row r="212" spans="6:13">
      <c r="F212" s="12"/>
      <c r="G212" s="12"/>
      <c r="H212" s="12"/>
      <c r="I212" s="12"/>
      <c r="J212" s="12"/>
      <c r="K212" s="12"/>
      <c r="L212" s="12"/>
      <c r="M212" s="12"/>
    </row>
    <row r="213" spans="6:13">
      <c r="F213" s="12"/>
      <c r="G213" s="12"/>
      <c r="H213" s="12"/>
      <c r="I213" s="12"/>
      <c r="J213" s="12"/>
      <c r="K213" s="12"/>
      <c r="L213" s="12"/>
      <c r="M213" s="12"/>
    </row>
    <row r="214" spans="6:13">
      <c r="F214" s="12"/>
      <c r="G214" s="12"/>
      <c r="H214" s="12"/>
      <c r="I214" s="12"/>
      <c r="J214" s="12"/>
      <c r="K214" s="12"/>
      <c r="L214" s="12"/>
      <c r="M214" s="12"/>
    </row>
    <row r="215" spans="6:13">
      <c r="F215" s="12"/>
      <c r="G215" s="12"/>
      <c r="H215" s="12"/>
      <c r="I215" s="12"/>
      <c r="J215" s="12"/>
      <c r="K215" s="12"/>
      <c r="L215" s="12"/>
      <c r="M215" s="12"/>
    </row>
    <row r="216" spans="6:13">
      <c r="F216" s="12"/>
      <c r="G216" s="12"/>
      <c r="H216" s="12"/>
      <c r="I216" s="12"/>
      <c r="J216" s="12"/>
      <c r="K216" s="12"/>
      <c r="L216" s="12"/>
      <c r="M216" s="12"/>
    </row>
    <row r="217" spans="6:13">
      <c r="F217" s="12"/>
      <c r="G217" s="12"/>
      <c r="H217" s="12"/>
      <c r="I217" s="12"/>
      <c r="J217" s="12"/>
      <c r="K217" s="12"/>
      <c r="L217" s="12"/>
      <c r="M217" s="12"/>
    </row>
    <row r="218" spans="6:13">
      <c r="F218" s="12"/>
      <c r="G218" s="12"/>
      <c r="H218" s="12"/>
      <c r="I218" s="12"/>
      <c r="J218" s="12"/>
      <c r="K218" s="12"/>
      <c r="L218" s="12"/>
      <c r="M218" s="12"/>
    </row>
    <row r="219" spans="6:13">
      <c r="F219" s="12"/>
      <c r="G219" s="12"/>
      <c r="H219" s="12"/>
      <c r="I219" s="12"/>
      <c r="J219" s="12"/>
      <c r="K219" s="12"/>
      <c r="L219" s="12"/>
      <c r="M219" s="12"/>
    </row>
    <row r="220" spans="6:13">
      <c r="F220" s="12"/>
      <c r="G220" s="12"/>
      <c r="H220" s="12"/>
      <c r="I220" s="12"/>
      <c r="J220" s="12"/>
      <c r="K220" s="12"/>
      <c r="L220" s="12"/>
      <c r="M220" s="12"/>
    </row>
    <row r="221" spans="6:13">
      <c r="F221" s="12"/>
      <c r="G221" s="12"/>
      <c r="H221" s="12"/>
      <c r="I221" s="12"/>
      <c r="J221" s="12"/>
      <c r="K221" s="12"/>
      <c r="L221" s="12"/>
      <c r="M221" s="12"/>
    </row>
    <row r="222" spans="6:13">
      <c r="F222" s="12"/>
      <c r="G222" s="12"/>
      <c r="H222" s="12"/>
      <c r="I222" s="12"/>
      <c r="J222" s="12"/>
      <c r="K222" s="12"/>
      <c r="L222" s="12"/>
      <c r="M222" s="12"/>
    </row>
    <row r="223" spans="6:13">
      <c r="F223" s="12"/>
      <c r="G223" s="12"/>
      <c r="H223" s="12"/>
      <c r="I223" s="12"/>
      <c r="J223" s="12"/>
      <c r="K223" s="12"/>
      <c r="L223" s="12"/>
      <c r="M223" s="12"/>
    </row>
    <row r="224" spans="6:13">
      <c r="F224" s="12"/>
      <c r="G224" s="12"/>
      <c r="H224" s="12"/>
      <c r="I224" s="12"/>
      <c r="J224" s="12"/>
      <c r="K224" s="12"/>
      <c r="L224" s="12"/>
      <c r="M224" s="12"/>
    </row>
    <row r="225" spans="6:13">
      <c r="F225" s="12"/>
      <c r="G225" s="12"/>
      <c r="H225" s="12"/>
      <c r="I225" s="12"/>
      <c r="J225" s="12"/>
      <c r="K225" s="12"/>
      <c r="L225" s="12"/>
      <c r="M225" s="12"/>
    </row>
    <row r="226" spans="6:13">
      <c r="F226" s="12"/>
      <c r="G226" s="12"/>
      <c r="H226" s="12"/>
      <c r="I226" s="12"/>
      <c r="J226" s="12"/>
      <c r="K226" s="12"/>
      <c r="L226" s="12"/>
      <c r="M226" s="12"/>
    </row>
    <row r="227" spans="6:13">
      <c r="F227" s="12"/>
      <c r="G227" s="12"/>
      <c r="H227" s="12"/>
      <c r="I227" s="12"/>
      <c r="J227" s="12"/>
      <c r="K227" s="12"/>
      <c r="L227" s="12"/>
      <c r="M227" s="12"/>
    </row>
    <row r="228" spans="6:13">
      <c r="F228" s="12"/>
      <c r="G228" s="12"/>
      <c r="H228" s="12"/>
      <c r="I228" s="12"/>
      <c r="J228" s="12"/>
      <c r="K228" s="12"/>
      <c r="L228" s="12"/>
      <c r="M228" s="12"/>
    </row>
    <row r="229" spans="6:13">
      <c r="F229" s="12"/>
      <c r="G229" s="12"/>
      <c r="H229" s="12"/>
      <c r="I229" s="12"/>
      <c r="J229" s="12"/>
      <c r="K229" s="12"/>
      <c r="L229" s="12"/>
      <c r="M229" s="12"/>
    </row>
    <row r="230" spans="6:13">
      <c r="F230" s="12"/>
      <c r="G230" s="12"/>
      <c r="H230" s="12"/>
      <c r="I230" s="12"/>
      <c r="J230" s="12"/>
      <c r="K230" s="12"/>
      <c r="L230" s="12"/>
      <c r="M230" s="12"/>
    </row>
    <row r="231" spans="6:13">
      <c r="F231" s="12"/>
      <c r="G231" s="12"/>
      <c r="H231" s="12"/>
      <c r="I231" s="12"/>
      <c r="J231" s="12"/>
      <c r="K231" s="12"/>
      <c r="L231" s="12"/>
      <c r="M231" s="12"/>
    </row>
    <row r="232" spans="6:13">
      <c r="F232" s="12"/>
      <c r="G232" s="12"/>
      <c r="H232" s="12"/>
      <c r="I232" s="12"/>
      <c r="J232" s="12"/>
      <c r="K232" s="12"/>
      <c r="L232" s="12"/>
      <c r="M232" s="12"/>
    </row>
    <row r="233" spans="6:13">
      <c r="F233" s="12"/>
      <c r="G233" s="12"/>
      <c r="H233" s="12"/>
      <c r="I233" s="12"/>
      <c r="J233" s="12"/>
      <c r="K233" s="12"/>
      <c r="L233" s="12"/>
      <c r="M233" s="12"/>
    </row>
    <row r="234" spans="6:13">
      <c r="F234" s="12"/>
      <c r="G234" s="12"/>
      <c r="H234" s="12"/>
      <c r="I234" s="12"/>
      <c r="J234" s="12"/>
      <c r="K234" s="12"/>
      <c r="L234" s="12"/>
      <c r="M234" s="12"/>
    </row>
    <row r="235" spans="6:13">
      <c r="F235" s="12"/>
      <c r="G235" s="12"/>
      <c r="H235" s="12"/>
      <c r="I235" s="12"/>
      <c r="J235" s="12"/>
      <c r="K235" s="12"/>
      <c r="L235" s="12"/>
      <c r="M235" s="12"/>
    </row>
    <row r="236" spans="6:13">
      <c r="F236" s="12"/>
      <c r="G236" s="12"/>
      <c r="H236" s="12"/>
      <c r="I236" s="12"/>
      <c r="J236" s="12"/>
      <c r="K236" s="12"/>
      <c r="L236" s="12"/>
      <c r="M236" s="12"/>
    </row>
    <row r="237" spans="6:13">
      <c r="F237" s="12"/>
      <c r="G237" s="12"/>
      <c r="H237" s="12"/>
      <c r="I237" s="12"/>
      <c r="J237" s="12"/>
      <c r="K237" s="12"/>
      <c r="L237" s="12"/>
      <c r="M237" s="12"/>
    </row>
    <row r="238" spans="6:13">
      <c r="F238" s="12"/>
      <c r="G238" s="12"/>
      <c r="H238" s="12"/>
      <c r="I238" s="12"/>
      <c r="J238" s="12"/>
      <c r="K238" s="12"/>
      <c r="L238" s="12"/>
      <c r="M238" s="12"/>
    </row>
    <row r="239" spans="6:13">
      <c r="F239" s="12"/>
      <c r="G239" s="12"/>
      <c r="H239" s="12"/>
      <c r="I239" s="12"/>
      <c r="J239" s="12"/>
      <c r="K239" s="12"/>
      <c r="L239" s="12"/>
      <c r="M239" s="12"/>
    </row>
    <row r="240" spans="6:13">
      <c r="F240" s="12"/>
      <c r="G240" s="12"/>
      <c r="H240" s="12"/>
      <c r="I240" s="12"/>
      <c r="J240" s="12"/>
      <c r="K240" s="12"/>
      <c r="L240" s="12"/>
      <c r="M240" s="12"/>
    </row>
    <row r="241" spans="6:13">
      <c r="F241" s="12"/>
      <c r="G241" s="12"/>
      <c r="H241" s="12"/>
      <c r="I241" s="12"/>
      <c r="J241" s="12"/>
      <c r="K241" s="12"/>
      <c r="L241" s="12"/>
      <c r="M241" s="12"/>
    </row>
    <row r="242" spans="6:13">
      <c r="F242" s="12"/>
      <c r="G242" s="12"/>
      <c r="H242" s="12"/>
      <c r="I242" s="12"/>
      <c r="J242" s="12"/>
      <c r="K242" s="12"/>
      <c r="L242" s="12"/>
      <c r="M242" s="12"/>
    </row>
    <row r="243" spans="6:13">
      <c r="F243" s="12"/>
      <c r="G243" s="12"/>
      <c r="H243" s="12"/>
      <c r="I243" s="12"/>
      <c r="J243" s="12"/>
      <c r="K243" s="12"/>
      <c r="L243" s="12"/>
      <c r="M243" s="12"/>
    </row>
    <row r="244" spans="6:13">
      <c r="F244" s="12"/>
      <c r="G244" s="12"/>
      <c r="H244" s="12"/>
      <c r="I244" s="12"/>
      <c r="J244" s="12"/>
      <c r="K244" s="12"/>
      <c r="L244" s="12"/>
      <c r="M244" s="12"/>
    </row>
    <row r="245" spans="6:13">
      <c r="F245" s="12"/>
      <c r="G245" s="12"/>
      <c r="H245" s="12"/>
      <c r="I245" s="12"/>
      <c r="J245" s="12"/>
      <c r="K245" s="12"/>
      <c r="L245" s="12"/>
      <c r="M245" s="12"/>
    </row>
    <row r="246" spans="6:13">
      <c r="F246" s="12"/>
      <c r="G246" s="12"/>
      <c r="H246" s="12"/>
      <c r="I246" s="12"/>
      <c r="J246" s="12"/>
      <c r="K246" s="12"/>
      <c r="L246" s="12"/>
      <c r="M246" s="12"/>
    </row>
    <row r="247" spans="6:13">
      <c r="F247" s="12"/>
      <c r="G247" s="12"/>
      <c r="H247" s="12"/>
      <c r="I247" s="12"/>
      <c r="J247" s="12"/>
      <c r="K247" s="12"/>
      <c r="L247" s="12"/>
      <c r="M247" s="12"/>
    </row>
    <row r="248" spans="6:13">
      <c r="F248" s="12"/>
      <c r="G248" s="12"/>
      <c r="H248" s="12"/>
      <c r="I248" s="12"/>
      <c r="J248" s="12"/>
      <c r="K248" s="12"/>
      <c r="L248" s="12"/>
      <c r="M248" s="12"/>
    </row>
    <row r="249" spans="6:13">
      <c r="F249" s="12"/>
      <c r="G249" s="12"/>
      <c r="H249" s="12"/>
      <c r="I249" s="12"/>
      <c r="J249" s="12"/>
      <c r="K249" s="12"/>
      <c r="L249" s="12"/>
      <c r="M249" s="12"/>
    </row>
    <row r="250" spans="6:13">
      <c r="F250" s="12"/>
      <c r="G250" s="12"/>
      <c r="H250" s="12"/>
      <c r="I250" s="12"/>
      <c r="J250" s="12"/>
      <c r="K250" s="12"/>
      <c r="L250" s="12"/>
      <c r="M250" s="12"/>
    </row>
    <row r="251" spans="6:13">
      <c r="F251" s="12"/>
      <c r="G251" s="12"/>
      <c r="H251" s="12"/>
      <c r="I251" s="12"/>
      <c r="J251" s="12"/>
      <c r="K251" s="12"/>
      <c r="L251" s="12"/>
      <c r="M251" s="12"/>
    </row>
    <row r="252" spans="6:13">
      <c r="F252" s="12"/>
      <c r="G252" s="12"/>
      <c r="H252" s="12"/>
      <c r="I252" s="12"/>
      <c r="J252" s="12"/>
      <c r="K252" s="12"/>
      <c r="L252" s="12"/>
      <c r="M252" s="12"/>
    </row>
    <row r="253" spans="6:13">
      <c r="F253" s="12"/>
      <c r="G253" s="12"/>
      <c r="H253" s="12"/>
      <c r="I253" s="12"/>
      <c r="J253" s="12"/>
      <c r="K253" s="12"/>
      <c r="L253" s="12"/>
      <c r="M253" s="12"/>
    </row>
    <row r="254" spans="6:13">
      <c r="F254" s="12"/>
      <c r="G254" s="12"/>
      <c r="H254" s="12"/>
      <c r="I254" s="12"/>
      <c r="J254" s="12"/>
      <c r="K254" s="12"/>
      <c r="L254" s="12"/>
      <c r="M254" s="12"/>
    </row>
    <row r="255" spans="6:13">
      <c r="F255" s="12"/>
      <c r="G255" s="12"/>
      <c r="H255" s="12"/>
      <c r="I255" s="12"/>
      <c r="J255" s="12"/>
      <c r="K255" s="12"/>
      <c r="L255" s="12"/>
      <c r="M255" s="12"/>
    </row>
    <row r="256" spans="6:13">
      <c r="F256" s="12"/>
      <c r="G256" s="12"/>
      <c r="H256" s="12"/>
      <c r="I256" s="12"/>
      <c r="J256" s="12"/>
      <c r="K256" s="12"/>
      <c r="L256" s="12"/>
      <c r="M256" s="12"/>
    </row>
    <row r="257" spans="6:13">
      <c r="F257" s="12"/>
      <c r="G257" s="12"/>
      <c r="H257" s="12"/>
      <c r="I257" s="12"/>
      <c r="J257" s="12"/>
      <c r="K257" s="12"/>
      <c r="L257" s="12"/>
      <c r="M257" s="12"/>
    </row>
    <row r="258" spans="6:13">
      <c r="F258" s="12"/>
      <c r="G258" s="12"/>
      <c r="H258" s="12"/>
      <c r="I258" s="12"/>
      <c r="J258" s="12"/>
      <c r="K258" s="12"/>
      <c r="L258" s="12"/>
      <c r="M258" s="12"/>
    </row>
    <row r="259" spans="6:13">
      <c r="F259" s="12"/>
      <c r="G259" s="12"/>
      <c r="H259" s="12"/>
      <c r="I259" s="12"/>
      <c r="J259" s="12"/>
      <c r="K259" s="12"/>
      <c r="L259" s="12"/>
      <c r="M259" s="12"/>
    </row>
    <row r="260" spans="6:13">
      <c r="F260" s="12"/>
      <c r="G260" s="12"/>
      <c r="H260" s="12"/>
      <c r="I260" s="12"/>
      <c r="J260" s="12"/>
      <c r="K260" s="12"/>
      <c r="L260" s="12"/>
      <c r="M260" s="12"/>
    </row>
    <row r="261" spans="6:13">
      <c r="F261" s="12"/>
      <c r="G261" s="12"/>
      <c r="H261" s="12"/>
      <c r="I261" s="12"/>
      <c r="J261" s="12"/>
      <c r="K261" s="12"/>
      <c r="L261" s="12"/>
      <c r="M261" s="12"/>
    </row>
    <row r="262" spans="6:13">
      <c r="F262" s="12"/>
      <c r="G262" s="12"/>
      <c r="H262" s="12"/>
      <c r="I262" s="12"/>
      <c r="J262" s="12"/>
      <c r="K262" s="12"/>
      <c r="L262" s="12"/>
      <c r="M262" s="12"/>
    </row>
    <row r="263" spans="6:13">
      <c r="F263" s="12"/>
      <c r="G263" s="12"/>
      <c r="H263" s="12"/>
      <c r="I263" s="12"/>
      <c r="J263" s="12"/>
      <c r="K263" s="12"/>
      <c r="L263" s="12"/>
      <c r="M263" s="12"/>
    </row>
    <row r="264" spans="6:13">
      <c r="F264" s="12"/>
      <c r="G264" s="12"/>
      <c r="H264" s="12"/>
      <c r="I264" s="12"/>
      <c r="J264" s="12"/>
      <c r="K264" s="12"/>
      <c r="L264" s="12"/>
      <c r="M264" s="12"/>
    </row>
    <row r="265" spans="6:13">
      <c r="F265" s="12"/>
      <c r="G265" s="12"/>
      <c r="H265" s="12"/>
      <c r="I265" s="12"/>
      <c r="J265" s="12"/>
      <c r="K265" s="12"/>
      <c r="L265" s="12"/>
      <c r="M265" s="12"/>
    </row>
    <row r="266" spans="6:13">
      <c r="F266" s="12"/>
      <c r="G266" s="12"/>
      <c r="H266" s="12"/>
      <c r="I266" s="12"/>
      <c r="J266" s="12"/>
      <c r="K266" s="12"/>
      <c r="L266" s="12"/>
      <c r="M266" s="12"/>
    </row>
    <row r="267" spans="6:13">
      <c r="F267" s="12"/>
      <c r="G267" s="12"/>
      <c r="H267" s="12"/>
      <c r="I267" s="12"/>
      <c r="J267" s="12"/>
      <c r="K267" s="12"/>
      <c r="L267" s="12"/>
      <c r="M267" s="12"/>
    </row>
    <row r="268" spans="6:13">
      <c r="F268" s="12"/>
      <c r="G268" s="12"/>
      <c r="H268" s="12"/>
      <c r="I268" s="12"/>
      <c r="J268" s="12"/>
      <c r="K268" s="12"/>
      <c r="L268" s="12"/>
      <c r="M268" s="12"/>
    </row>
    <row r="269" spans="6:13">
      <c r="F269" s="12"/>
      <c r="G269" s="12"/>
      <c r="H269" s="12"/>
      <c r="I269" s="12"/>
      <c r="J269" s="12"/>
      <c r="K269" s="12"/>
      <c r="L269" s="12"/>
      <c r="M269" s="12"/>
    </row>
    <row r="270" spans="6:13">
      <c r="F270" s="12"/>
      <c r="G270" s="12"/>
      <c r="H270" s="12"/>
      <c r="I270" s="12"/>
      <c r="J270" s="12"/>
      <c r="K270" s="12"/>
      <c r="L270" s="12"/>
      <c r="M270" s="12"/>
    </row>
    <row r="271" spans="6:13">
      <c r="F271" s="12"/>
      <c r="G271" s="12"/>
      <c r="H271" s="12"/>
      <c r="I271" s="12"/>
      <c r="J271" s="12"/>
      <c r="K271" s="12"/>
      <c r="L271" s="12"/>
      <c r="M271" s="12"/>
    </row>
    <row r="272" spans="6:13">
      <c r="F272" s="12"/>
      <c r="G272" s="12"/>
      <c r="H272" s="12"/>
      <c r="I272" s="12"/>
      <c r="J272" s="12"/>
      <c r="K272" s="12"/>
      <c r="L272" s="12"/>
      <c r="M272" s="12"/>
    </row>
    <row r="273" spans="6:13">
      <c r="F273" s="12"/>
      <c r="G273" s="12"/>
      <c r="H273" s="12"/>
      <c r="I273" s="12"/>
      <c r="J273" s="12"/>
      <c r="K273" s="12"/>
      <c r="L273" s="12"/>
      <c r="M273" s="12"/>
    </row>
    <row r="274" spans="6:13">
      <c r="F274" s="12"/>
      <c r="G274" s="12"/>
      <c r="H274" s="12"/>
      <c r="I274" s="12"/>
      <c r="J274" s="12"/>
      <c r="K274" s="12"/>
      <c r="L274" s="12"/>
      <c r="M274" s="12"/>
    </row>
    <row r="275" spans="6:13">
      <c r="F275" s="12"/>
      <c r="G275" s="12"/>
      <c r="H275" s="12"/>
      <c r="I275" s="12"/>
      <c r="J275" s="12"/>
      <c r="K275" s="12"/>
      <c r="L275" s="12"/>
      <c r="M275" s="12"/>
    </row>
    <row r="276" spans="6:13">
      <c r="F276" s="12"/>
      <c r="G276" s="12"/>
      <c r="H276" s="12"/>
      <c r="I276" s="12"/>
      <c r="J276" s="12"/>
      <c r="K276" s="12"/>
      <c r="L276" s="12"/>
      <c r="M276" s="12"/>
    </row>
    <row r="277" spans="6:13">
      <c r="F277" s="12"/>
      <c r="G277" s="12"/>
      <c r="H277" s="12"/>
      <c r="I277" s="12"/>
      <c r="J277" s="12"/>
      <c r="K277" s="12"/>
      <c r="L277" s="12"/>
      <c r="M277" s="12"/>
    </row>
    <row r="278" spans="6:13">
      <c r="F278" s="12"/>
      <c r="G278" s="12"/>
      <c r="H278" s="12"/>
      <c r="I278" s="12"/>
      <c r="J278" s="12"/>
      <c r="K278" s="12"/>
      <c r="L278" s="12"/>
      <c r="M278" s="12"/>
    </row>
    <row r="279" spans="6:13">
      <c r="F279" s="12"/>
      <c r="G279" s="12"/>
      <c r="H279" s="12"/>
      <c r="I279" s="12"/>
      <c r="J279" s="12"/>
      <c r="K279" s="12"/>
      <c r="L279" s="12"/>
      <c r="M279" s="12"/>
    </row>
    <row r="280" spans="6:13">
      <c r="F280" s="12"/>
      <c r="G280" s="12"/>
      <c r="H280" s="12"/>
      <c r="I280" s="12"/>
      <c r="J280" s="12"/>
      <c r="K280" s="12"/>
      <c r="L280" s="12"/>
      <c r="M280" s="12"/>
    </row>
    <row r="281" spans="6:13">
      <c r="F281" s="12"/>
      <c r="G281" s="12"/>
      <c r="H281" s="12"/>
      <c r="I281" s="12"/>
      <c r="J281" s="12"/>
      <c r="K281" s="12"/>
      <c r="L281" s="12"/>
      <c r="M281" s="12"/>
    </row>
    <row r="282" spans="6:13">
      <c r="F282" s="12"/>
      <c r="G282" s="12"/>
      <c r="H282" s="12"/>
      <c r="I282" s="12"/>
      <c r="J282" s="12"/>
      <c r="K282" s="12"/>
      <c r="L282" s="12"/>
      <c r="M282" s="12"/>
    </row>
    <row r="283" spans="6:13">
      <c r="F283" s="12"/>
      <c r="G283" s="12"/>
      <c r="H283" s="12"/>
      <c r="I283" s="12"/>
      <c r="J283" s="12"/>
      <c r="K283" s="12"/>
      <c r="L283" s="12"/>
      <c r="M283" s="12"/>
    </row>
    <row r="284" spans="6:13">
      <c r="F284" s="12"/>
      <c r="G284" s="12"/>
      <c r="H284" s="12"/>
      <c r="I284" s="12"/>
      <c r="J284" s="12"/>
      <c r="K284" s="12"/>
      <c r="L284" s="12"/>
      <c r="M284" s="12"/>
    </row>
    <row r="285" spans="6:13">
      <c r="F285" s="12"/>
      <c r="G285" s="12"/>
      <c r="H285" s="12"/>
      <c r="I285" s="12"/>
      <c r="J285" s="12"/>
      <c r="K285" s="12"/>
      <c r="L285" s="12"/>
      <c r="M285" s="12"/>
    </row>
    <row r="286" spans="6:13">
      <c r="F286" s="12"/>
      <c r="G286" s="12"/>
      <c r="H286" s="12"/>
      <c r="I286" s="12"/>
      <c r="J286" s="12"/>
      <c r="K286" s="12"/>
      <c r="L286" s="12"/>
      <c r="M286" s="12"/>
    </row>
    <row r="287" spans="6:13">
      <c r="F287" s="12"/>
      <c r="G287" s="12"/>
      <c r="H287" s="12"/>
      <c r="I287" s="12"/>
      <c r="J287" s="12"/>
      <c r="K287" s="12"/>
      <c r="L287" s="12"/>
      <c r="M287" s="12"/>
    </row>
    <row r="288" spans="6:13">
      <c r="F288" s="12"/>
      <c r="G288" s="12"/>
      <c r="H288" s="12"/>
      <c r="I288" s="12"/>
      <c r="J288" s="12"/>
      <c r="K288" s="12"/>
      <c r="L288" s="12"/>
      <c r="M288" s="12"/>
    </row>
    <row r="289" spans="6:13">
      <c r="F289" s="12"/>
      <c r="G289" s="12"/>
      <c r="H289" s="12"/>
      <c r="I289" s="12"/>
      <c r="J289" s="12"/>
      <c r="K289" s="12"/>
      <c r="L289" s="12"/>
      <c r="M289" s="12"/>
    </row>
    <row r="290" spans="6:13">
      <c r="F290" s="12"/>
      <c r="G290" s="12"/>
      <c r="H290" s="12"/>
      <c r="I290" s="12"/>
      <c r="J290" s="12"/>
      <c r="K290" s="12"/>
      <c r="L290" s="12"/>
      <c r="M290" s="12"/>
    </row>
    <row r="291" spans="6:13">
      <c r="F291" s="12"/>
      <c r="G291" s="12"/>
      <c r="H291" s="12"/>
      <c r="I291" s="12"/>
      <c r="J291" s="12"/>
      <c r="K291" s="12"/>
      <c r="L291" s="12"/>
      <c r="M291" s="12"/>
    </row>
    <row r="292" spans="6:13">
      <c r="F292" s="12"/>
      <c r="G292" s="12"/>
      <c r="H292" s="12"/>
      <c r="I292" s="12"/>
      <c r="J292" s="12"/>
      <c r="K292" s="12"/>
      <c r="L292" s="12"/>
      <c r="M292" s="12"/>
    </row>
    <row r="293" spans="6:13">
      <c r="F293" s="12"/>
      <c r="G293" s="12"/>
      <c r="H293" s="12"/>
      <c r="I293" s="12"/>
      <c r="J293" s="12"/>
      <c r="K293" s="12"/>
      <c r="L293" s="12"/>
      <c r="M293" s="12"/>
    </row>
    <row r="294" spans="6:13">
      <c r="F294" s="12"/>
      <c r="G294" s="12"/>
      <c r="H294" s="12"/>
      <c r="I294" s="12"/>
      <c r="J294" s="12"/>
      <c r="K294" s="12"/>
      <c r="L294" s="12"/>
      <c r="M294" s="12"/>
    </row>
    <row r="295" spans="6:13">
      <c r="F295" s="12"/>
      <c r="G295" s="12"/>
      <c r="H295" s="12"/>
      <c r="I295" s="12"/>
      <c r="J295" s="12"/>
      <c r="K295" s="12"/>
      <c r="L295" s="12"/>
      <c r="M295" s="12"/>
    </row>
    <row r="296" spans="6:13">
      <c r="F296" s="12"/>
      <c r="G296" s="12"/>
      <c r="H296" s="12"/>
      <c r="I296" s="12"/>
      <c r="J296" s="12"/>
      <c r="K296" s="12"/>
      <c r="L296" s="12"/>
      <c r="M296" s="12"/>
    </row>
    <row r="297" spans="6:13">
      <c r="F297" s="12"/>
      <c r="G297" s="12"/>
      <c r="H297" s="12"/>
      <c r="I297" s="12"/>
      <c r="J297" s="12"/>
      <c r="K297" s="12"/>
      <c r="L297" s="12"/>
      <c r="M297" s="12"/>
    </row>
    <row r="298" spans="6:13">
      <c r="F298" s="12"/>
      <c r="G298" s="12"/>
      <c r="H298" s="12"/>
      <c r="I298" s="12"/>
      <c r="J298" s="12"/>
      <c r="K298" s="12"/>
      <c r="L298" s="12"/>
      <c r="M298" s="12"/>
    </row>
    <row r="299" spans="6:13">
      <c r="F299" s="12"/>
      <c r="G299" s="12"/>
      <c r="H299" s="12"/>
      <c r="I299" s="12"/>
      <c r="J299" s="12"/>
      <c r="K299" s="12"/>
      <c r="L299" s="12"/>
      <c r="M299" s="12"/>
    </row>
    <row r="300" spans="6:13">
      <c r="F300" s="12"/>
      <c r="G300" s="12"/>
      <c r="H300" s="12"/>
      <c r="I300" s="12"/>
      <c r="J300" s="12"/>
      <c r="K300" s="12"/>
      <c r="L300" s="12"/>
      <c r="M300" s="12"/>
    </row>
    <row r="301" spans="6:13">
      <c r="F301" s="12"/>
      <c r="G301" s="12"/>
      <c r="H301" s="12"/>
      <c r="I301" s="12"/>
      <c r="J301" s="12"/>
      <c r="K301" s="12"/>
      <c r="L301" s="12"/>
      <c r="M301" s="12"/>
    </row>
    <row r="302" spans="6:13">
      <c r="F302" s="12"/>
      <c r="G302" s="12"/>
      <c r="H302" s="12"/>
      <c r="I302" s="12"/>
      <c r="J302" s="12"/>
      <c r="K302" s="12"/>
      <c r="L302" s="12"/>
      <c r="M302" s="12"/>
    </row>
    <row r="303" spans="6:13">
      <c r="F303" s="12"/>
      <c r="G303" s="12"/>
      <c r="H303" s="12"/>
      <c r="I303" s="12"/>
      <c r="J303" s="12"/>
      <c r="K303" s="12"/>
      <c r="L303" s="12"/>
      <c r="M303" s="12"/>
    </row>
    <row r="304" spans="6:13">
      <c r="F304" s="12"/>
      <c r="G304" s="12"/>
      <c r="H304" s="12"/>
      <c r="I304" s="12"/>
      <c r="J304" s="12"/>
      <c r="K304" s="12"/>
      <c r="L304" s="12"/>
      <c r="M304" s="12"/>
    </row>
    <row r="305" spans="6:13">
      <c r="F305" s="12"/>
      <c r="G305" s="12"/>
      <c r="H305" s="12"/>
      <c r="I305" s="12"/>
      <c r="J305" s="12"/>
      <c r="K305" s="12"/>
      <c r="L305" s="12"/>
      <c r="M305" s="12"/>
    </row>
    <row r="306" spans="6:13">
      <c r="F306" s="12"/>
      <c r="G306" s="12"/>
      <c r="H306" s="12"/>
      <c r="I306" s="12"/>
      <c r="J306" s="12"/>
      <c r="K306" s="12"/>
      <c r="L306" s="12"/>
      <c r="M306" s="12"/>
    </row>
    <row r="307" spans="6:13">
      <c r="F307" s="12"/>
      <c r="G307" s="12"/>
      <c r="H307" s="12"/>
      <c r="I307" s="12"/>
      <c r="J307" s="12"/>
      <c r="K307" s="12"/>
      <c r="L307" s="12"/>
      <c r="M307" s="12"/>
    </row>
    <row r="308" spans="6:13">
      <c r="F308" s="12"/>
      <c r="G308" s="12"/>
      <c r="H308" s="12"/>
      <c r="I308" s="12"/>
      <c r="J308" s="12"/>
      <c r="K308" s="12"/>
      <c r="L308" s="12"/>
      <c r="M308" s="12"/>
    </row>
    <row r="309" spans="6:13">
      <c r="F309" s="12"/>
      <c r="G309" s="12"/>
      <c r="H309" s="12"/>
      <c r="I309" s="12"/>
      <c r="J309" s="12"/>
      <c r="K309" s="12"/>
      <c r="L309" s="12"/>
      <c r="M309" s="12"/>
    </row>
    <row r="310" spans="6:13">
      <c r="F310" s="12"/>
      <c r="G310" s="12"/>
      <c r="H310" s="12"/>
      <c r="I310" s="12"/>
      <c r="J310" s="12"/>
      <c r="K310" s="12"/>
      <c r="L310" s="12"/>
      <c r="M310" s="12"/>
    </row>
    <row r="311" spans="6:13">
      <c r="F311" s="12"/>
      <c r="G311" s="12"/>
      <c r="H311" s="12"/>
      <c r="I311" s="12"/>
      <c r="J311" s="12"/>
      <c r="K311" s="12"/>
      <c r="L311" s="12"/>
      <c r="M311" s="12"/>
    </row>
    <row r="312" spans="6:13">
      <c r="F312" s="12"/>
      <c r="G312" s="12"/>
      <c r="H312" s="12"/>
      <c r="I312" s="12"/>
      <c r="J312" s="12"/>
      <c r="K312" s="12"/>
      <c r="L312" s="12"/>
      <c r="M312" s="12"/>
    </row>
    <row r="313" spans="6:13">
      <c r="F313" s="12"/>
      <c r="G313" s="12"/>
      <c r="H313" s="12"/>
      <c r="I313" s="12"/>
      <c r="J313" s="12"/>
      <c r="K313" s="12"/>
      <c r="L313" s="12"/>
      <c r="M313" s="12"/>
    </row>
    <row r="314" spans="6:13">
      <c r="F314" s="12"/>
      <c r="G314" s="12"/>
      <c r="H314" s="12"/>
      <c r="I314" s="12"/>
      <c r="J314" s="12"/>
      <c r="K314" s="12"/>
      <c r="L314" s="12"/>
      <c r="M314" s="12"/>
    </row>
    <row r="315" spans="6:13">
      <c r="F315" s="12"/>
      <c r="G315" s="12"/>
      <c r="H315" s="12"/>
      <c r="I315" s="12"/>
      <c r="J315" s="12"/>
      <c r="K315" s="12"/>
      <c r="L315" s="12"/>
      <c r="M315" s="12"/>
    </row>
    <row r="316" spans="6:13">
      <c r="F316" s="12"/>
      <c r="G316" s="12"/>
      <c r="H316" s="12"/>
      <c r="I316" s="12"/>
      <c r="J316" s="12"/>
      <c r="K316" s="12"/>
      <c r="L316" s="12"/>
      <c r="M316" s="12"/>
    </row>
    <row r="317" spans="6:13">
      <c r="F317" s="12"/>
      <c r="G317" s="12"/>
      <c r="H317" s="12"/>
      <c r="I317" s="12"/>
      <c r="J317" s="12"/>
      <c r="K317" s="12"/>
      <c r="L317" s="12"/>
      <c r="M317" s="12"/>
    </row>
    <row r="318" spans="6:13">
      <c r="F318" s="12"/>
      <c r="G318" s="12"/>
      <c r="H318" s="12"/>
      <c r="I318" s="12"/>
      <c r="J318" s="12"/>
      <c r="K318" s="12"/>
      <c r="L318" s="12"/>
      <c r="M318" s="12"/>
    </row>
    <row r="319" spans="6:13">
      <c r="F319" s="12"/>
      <c r="G319" s="12"/>
      <c r="H319" s="12"/>
      <c r="I319" s="12"/>
      <c r="J319" s="12"/>
      <c r="K319" s="12"/>
      <c r="L319" s="12"/>
      <c r="M319" s="12"/>
    </row>
    <row r="320" spans="6:13">
      <c r="F320" s="12"/>
      <c r="G320" s="12"/>
      <c r="H320" s="12"/>
      <c r="I320" s="12"/>
      <c r="J320" s="12"/>
      <c r="K320" s="12"/>
      <c r="L320" s="12"/>
      <c r="M320" s="12"/>
    </row>
    <row r="321" spans="6:13">
      <c r="F321" s="12"/>
      <c r="G321" s="12"/>
      <c r="H321" s="12"/>
      <c r="I321" s="12"/>
      <c r="J321" s="12"/>
      <c r="K321" s="12"/>
      <c r="L321" s="12"/>
      <c r="M321" s="12"/>
    </row>
    <row r="322" spans="6:13">
      <c r="F322" s="12"/>
      <c r="G322" s="12"/>
      <c r="H322" s="12"/>
      <c r="I322" s="12"/>
      <c r="J322" s="12"/>
      <c r="K322" s="12"/>
      <c r="L322" s="12"/>
      <c r="M322" s="12"/>
    </row>
    <row r="323" spans="6:13">
      <c r="F323" s="12"/>
      <c r="G323" s="12"/>
      <c r="H323" s="12"/>
      <c r="I323" s="12"/>
      <c r="J323" s="12"/>
      <c r="K323" s="12"/>
      <c r="L323" s="12"/>
      <c r="M323" s="12"/>
    </row>
    <row r="324" spans="6:13">
      <c r="F324" s="12"/>
      <c r="G324" s="12"/>
      <c r="H324" s="12"/>
      <c r="I324" s="12"/>
      <c r="J324" s="12"/>
      <c r="K324" s="12"/>
      <c r="L324" s="12"/>
      <c r="M324" s="12"/>
    </row>
    <row r="325" spans="6:13">
      <c r="F325" s="12"/>
      <c r="G325" s="12"/>
      <c r="H325" s="12"/>
      <c r="I325" s="12"/>
      <c r="J325" s="12"/>
      <c r="K325" s="12"/>
      <c r="L325" s="12"/>
      <c r="M325" s="12"/>
    </row>
    <row r="326" spans="6:13">
      <c r="F326" s="12"/>
      <c r="G326" s="12"/>
      <c r="H326" s="12"/>
      <c r="I326" s="12"/>
      <c r="J326" s="12"/>
      <c r="K326" s="12"/>
      <c r="L326" s="12"/>
      <c r="M326" s="12"/>
    </row>
    <row r="327" spans="6:13">
      <c r="F327" s="12"/>
      <c r="G327" s="12"/>
      <c r="H327" s="12"/>
      <c r="I327" s="12"/>
      <c r="J327" s="12"/>
      <c r="K327" s="12"/>
      <c r="L327" s="12"/>
      <c r="M327" s="12"/>
    </row>
    <row r="328" spans="6:13">
      <c r="F328" s="12"/>
      <c r="G328" s="12"/>
      <c r="H328" s="12"/>
      <c r="I328" s="12"/>
      <c r="J328" s="12"/>
      <c r="K328" s="12"/>
      <c r="L328" s="12"/>
      <c r="M328" s="12"/>
    </row>
    <row r="329" spans="6:13">
      <c r="F329" s="12"/>
      <c r="G329" s="12"/>
      <c r="H329" s="12"/>
      <c r="I329" s="12"/>
      <c r="J329" s="12"/>
      <c r="K329" s="12"/>
      <c r="L329" s="12"/>
      <c r="M329" s="12"/>
    </row>
    <row r="330" spans="6:13">
      <c r="F330" s="12"/>
      <c r="G330" s="12"/>
      <c r="H330" s="12"/>
      <c r="I330" s="12"/>
      <c r="J330" s="12"/>
      <c r="K330" s="12"/>
      <c r="L330" s="12"/>
      <c r="M330" s="12"/>
    </row>
    <row r="331" spans="6:13">
      <c r="F331" s="12"/>
      <c r="G331" s="12"/>
      <c r="H331" s="12"/>
      <c r="I331" s="12"/>
      <c r="J331" s="12"/>
      <c r="K331" s="12"/>
      <c r="L331" s="12"/>
      <c r="M331" s="12"/>
    </row>
    <row r="332" spans="6:13">
      <c r="F332" s="12"/>
      <c r="G332" s="12"/>
      <c r="H332" s="12"/>
      <c r="I332" s="12"/>
      <c r="J332" s="12"/>
      <c r="K332" s="12"/>
      <c r="L332" s="12"/>
      <c r="M332" s="12"/>
    </row>
    <row r="333" spans="6:13">
      <c r="F333" s="12"/>
      <c r="G333" s="12"/>
      <c r="H333" s="12"/>
      <c r="I333" s="12"/>
      <c r="J333" s="12"/>
      <c r="K333" s="12"/>
      <c r="L333" s="12"/>
      <c r="M333" s="12"/>
    </row>
    <row r="334" spans="6:13">
      <c r="F334" s="12"/>
      <c r="G334" s="12"/>
      <c r="H334" s="12"/>
      <c r="I334" s="12"/>
      <c r="J334" s="12"/>
      <c r="K334" s="12"/>
      <c r="L334" s="12"/>
      <c r="M334" s="12"/>
    </row>
    <row r="335" spans="6:13">
      <c r="F335" s="12"/>
      <c r="G335" s="12"/>
      <c r="H335" s="12"/>
      <c r="I335" s="12"/>
      <c r="J335" s="12"/>
      <c r="K335" s="12"/>
      <c r="L335" s="12"/>
      <c r="M335" s="12"/>
    </row>
    <row r="336" spans="6:13">
      <c r="F336" s="12"/>
      <c r="G336" s="12"/>
      <c r="H336" s="12"/>
      <c r="I336" s="12"/>
      <c r="J336" s="12"/>
      <c r="K336" s="12"/>
      <c r="L336" s="12"/>
      <c r="M336" s="12"/>
    </row>
    <row r="337" spans="6:13">
      <c r="F337" s="12"/>
      <c r="G337" s="12"/>
      <c r="H337" s="12"/>
      <c r="I337" s="12"/>
      <c r="J337" s="12"/>
      <c r="K337" s="12"/>
      <c r="L337" s="12"/>
      <c r="M337" s="12"/>
    </row>
    <row r="338" spans="6:13">
      <c r="F338" s="12"/>
      <c r="G338" s="12"/>
      <c r="H338" s="12"/>
      <c r="I338" s="12"/>
      <c r="J338" s="12"/>
      <c r="K338" s="12"/>
      <c r="L338" s="12"/>
      <c r="M338" s="12"/>
    </row>
    <row r="339" spans="6:13">
      <c r="F339" s="12"/>
      <c r="G339" s="12"/>
      <c r="H339" s="12"/>
      <c r="I339" s="12"/>
      <c r="J339" s="12"/>
      <c r="K339" s="12"/>
      <c r="L339" s="12"/>
      <c r="M339" s="12"/>
    </row>
    <row r="340" spans="6:13">
      <c r="F340" s="12"/>
      <c r="G340" s="12"/>
      <c r="H340" s="12"/>
      <c r="I340" s="12"/>
      <c r="J340" s="12"/>
      <c r="K340" s="12"/>
      <c r="L340" s="12"/>
      <c r="M340" s="12"/>
    </row>
    <row r="341" spans="6:13">
      <c r="F341" s="12"/>
      <c r="G341" s="12"/>
      <c r="H341" s="12"/>
      <c r="I341" s="12"/>
      <c r="J341" s="12"/>
      <c r="K341" s="12"/>
      <c r="L341" s="12"/>
      <c r="M341" s="12"/>
    </row>
    <row r="342" spans="6:13">
      <c r="F342" s="12"/>
      <c r="G342" s="12"/>
      <c r="H342" s="12"/>
      <c r="I342" s="12"/>
      <c r="J342" s="12"/>
      <c r="K342" s="12"/>
      <c r="L342" s="12"/>
      <c r="M342" s="12"/>
    </row>
    <row r="343" spans="6:13">
      <c r="F343" s="12"/>
      <c r="G343" s="12"/>
      <c r="H343" s="12"/>
      <c r="I343" s="12"/>
      <c r="J343" s="12"/>
      <c r="K343" s="12"/>
      <c r="L343" s="12"/>
      <c r="M343" s="12"/>
    </row>
    <row r="344" spans="6:13">
      <c r="F344" s="12"/>
      <c r="G344" s="12"/>
      <c r="H344" s="12"/>
      <c r="I344" s="12"/>
      <c r="J344" s="12"/>
      <c r="K344" s="12"/>
      <c r="L344" s="12"/>
      <c r="M344" s="12"/>
    </row>
    <row r="345" spans="6:13">
      <c r="F345" s="12"/>
      <c r="G345" s="12"/>
      <c r="H345" s="12"/>
      <c r="I345" s="12"/>
      <c r="J345" s="12"/>
      <c r="K345" s="12"/>
      <c r="L345" s="12"/>
      <c r="M345" s="12"/>
    </row>
    <row r="346" spans="6:13">
      <c r="F346" s="12"/>
      <c r="G346" s="12"/>
      <c r="H346" s="12"/>
      <c r="I346" s="12"/>
      <c r="J346" s="12"/>
      <c r="K346" s="12"/>
      <c r="L346" s="12"/>
      <c r="M346" s="12"/>
    </row>
    <row r="347" spans="6:13">
      <c r="F347" s="12"/>
      <c r="G347" s="12"/>
      <c r="H347" s="12"/>
      <c r="I347" s="12"/>
      <c r="J347" s="12"/>
      <c r="K347" s="12"/>
      <c r="L347" s="12"/>
      <c r="M347" s="12"/>
    </row>
    <row r="348" spans="6:13">
      <c r="F348" s="12"/>
      <c r="G348" s="12"/>
      <c r="H348" s="12"/>
      <c r="I348" s="12"/>
      <c r="J348" s="12"/>
      <c r="K348" s="12"/>
      <c r="L348" s="12"/>
      <c r="M348" s="12"/>
    </row>
    <row r="349" spans="6:13">
      <c r="F349" s="12"/>
      <c r="G349" s="12"/>
      <c r="H349" s="12"/>
      <c r="I349" s="12"/>
      <c r="J349" s="12"/>
      <c r="K349" s="12"/>
      <c r="L349" s="12"/>
      <c r="M349" s="12"/>
    </row>
    <row r="350" spans="6:13">
      <c r="F350" s="12"/>
      <c r="G350" s="12"/>
      <c r="H350" s="12"/>
      <c r="I350" s="12"/>
      <c r="J350" s="12"/>
      <c r="K350" s="12"/>
      <c r="L350" s="12"/>
      <c r="M350" s="12"/>
    </row>
    <row r="351" spans="6:13">
      <c r="F351" s="12"/>
      <c r="G351" s="12"/>
      <c r="H351" s="12"/>
      <c r="I351" s="12"/>
      <c r="J351" s="12"/>
      <c r="K351" s="12"/>
      <c r="L351" s="12"/>
      <c r="M351" s="12"/>
    </row>
    <row r="352" spans="6:13">
      <c r="F352" s="12"/>
      <c r="G352" s="12"/>
      <c r="H352" s="12"/>
      <c r="I352" s="12"/>
      <c r="J352" s="12"/>
      <c r="K352" s="12"/>
      <c r="L352" s="12"/>
      <c r="M352" s="12"/>
    </row>
    <row r="353" spans="6:13">
      <c r="F353" s="12"/>
      <c r="G353" s="12"/>
      <c r="H353" s="12"/>
      <c r="I353" s="12"/>
      <c r="J353" s="12"/>
      <c r="K353" s="12"/>
      <c r="L353" s="12"/>
      <c r="M353" s="12"/>
    </row>
    <row r="354" spans="6:13">
      <c r="F354" s="12"/>
      <c r="G354" s="12"/>
      <c r="H354" s="12"/>
      <c r="I354" s="12"/>
      <c r="J354" s="12"/>
      <c r="K354" s="12"/>
      <c r="L354" s="12"/>
      <c r="M354" s="12"/>
    </row>
    <row r="355" spans="6:13">
      <c r="F355" s="12"/>
      <c r="G355" s="12"/>
      <c r="H355" s="12"/>
      <c r="I355" s="12"/>
      <c r="J355" s="12"/>
      <c r="K355" s="12"/>
      <c r="L355" s="12"/>
      <c r="M355" s="12"/>
    </row>
    <row r="356" spans="6:13">
      <c r="F356" s="12"/>
      <c r="G356" s="12"/>
      <c r="H356" s="12"/>
      <c r="I356" s="12"/>
      <c r="J356" s="12"/>
      <c r="K356" s="12"/>
      <c r="L356" s="12"/>
      <c r="M356" s="12"/>
    </row>
    <row r="357" spans="6:13">
      <c r="F357" s="12"/>
      <c r="G357" s="12"/>
      <c r="H357" s="12"/>
      <c r="I357" s="12"/>
      <c r="J357" s="12"/>
      <c r="K357" s="12"/>
      <c r="L357" s="12"/>
      <c r="M357" s="12"/>
    </row>
    <row r="358" spans="6:13">
      <c r="F358" s="12"/>
      <c r="G358" s="12"/>
      <c r="H358" s="12"/>
      <c r="I358" s="12"/>
      <c r="J358" s="12"/>
      <c r="K358" s="12"/>
      <c r="L358" s="12"/>
      <c r="M358" s="12"/>
    </row>
    <row r="359" spans="6:13">
      <c r="F359" s="12"/>
      <c r="G359" s="12"/>
      <c r="H359" s="12"/>
      <c r="I359" s="12"/>
      <c r="J359" s="12"/>
      <c r="K359" s="12"/>
      <c r="L359" s="12"/>
      <c r="M359" s="12"/>
    </row>
    <row r="360" spans="6:13">
      <c r="F360" s="12"/>
      <c r="G360" s="12"/>
      <c r="H360" s="12"/>
      <c r="I360" s="12"/>
      <c r="J360" s="12"/>
      <c r="K360" s="12"/>
      <c r="L360" s="12"/>
      <c r="M360" s="12"/>
    </row>
    <row r="361" spans="6:13">
      <c r="F361" s="12"/>
      <c r="G361" s="12"/>
      <c r="H361" s="12"/>
      <c r="I361" s="12"/>
      <c r="J361" s="12"/>
      <c r="K361" s="12"/>
      <c r="L361" s="12"/>
      <c r="M361" s="12"/>
    </row>
    <row r="362" spans="6:13">
      <c r="F362" s="12"/>
      <c r="G362" s="12"/>
      <c r="H362" s="12"/>
      <c r="I362" s="12"/>
      <c r="J362" s="12"/>
      <c r="K362" s="12"/>
      <c r="L362" s="12"/>
      <c r="M362" s="12"/>
    </row>
    <row r="363" spans="6:13">
      <c r="F363" s="12"/>
      <c r="G363" s="12"/>
      <c r="H363" s="12"/>
      <c r="I363" s="12"/>
      <c r="J363" s="12"/>
      <c r="K363" s="12"/>
      <c r="L363" s="12"/>
      <c r="M363" s="12"/>
    </row>
    <row r="364" spans="6:13">
      <c r="F364" s="12"/>
      <c r="G364" s="12"/>
      <c r="H364" s="12"/>
      <c r="I364" s="12"/>
      <c r="J364" s="12"/>
      <c r="K364" s="12"/>
      <c r="L364" s="12"/>
      <c r="M364" s="12"/>
    </row>
    <row r="365" spans="6:13">
      <c r="F365" s="12"/>
      <c r="G365" s="12"/>
      <c r="H365" s="12"/>
      <c r="I365" s="12"/>
      <c r="J365" s="12"/>
      <c r="K365" s="12"/>
      <c r="L365" s="12"/>
      <c r="M365" s="12"/>
    </row>
    <row r="366" spans="6:13">
      <c r="F366" s="12"/>
      <c r="G366" s="12"/>
      <c r="H366" s="12"/>
      <c r="I366" s="12"/>
      <c r="J366" s="12"/>
      <c r="K366" s="12"/>
      <c r="L366" s="12"/>
      <c r="M366" s="12"/>
    </row>
    <row r="367" spans="6:13">
      <c r="F367" s="12"/>
      <c r="G367" s="12"/>
      <c r="H367" s="12"/>
      <c r="I367" s="12"/>
      <c r="J367" s="12"/>
      <c r="K367" s="12"/>
      <c r="L367" s="12"/>
      <c r="M367" s="12"/>
    </row>
    <row r="368" spans="6:13">
      <c r="F368" s="12"/>
      <c r="G368" s="12"/>
      <c r="H368" s="12"/>
      <c r="I368" s="12"/>
      <c r="J368" s="12"/>
      <c r="K368" s="12"/>
      <c r="L368" s="12"/>
      <c r="M368" s="12"/>
    </row>
    <row r="369" spans="6:13">
      <c r="F369" s="12"/>
      <c r="G369" s="12"/>
      <c r="H369" s="12"/>
      <c r="I369" s="12"/>
      <c r="J369" s="12"/>
      <c r="K369" s="12"/>
      <c r="L369" s="12"/>
      <c r="M369" s="12"/>
    </row>
    <row r="370" spans="6:13">
      <c r="F370" s="12"/>
      <c r="G370" s="12"/>
      <c r="H370" s="12"/>
      <c r="I370" s="12"/>
      <c r="J370" s="12"/>
      <c r="K370" s="12"/>
      <c r="L370" s="12"/>
      <c r="M370" s="12"/>
    </row>
    <row r="371" spans="6:13">
      <c r="F371" s="12"/>
      <c r="G371" s="12"/>
      <c r="H371" s="12"/>
      <c r="I371" s="12"/>
      <c r="J371" s="12"/>
      <c r="K371" s="12"/>
      <c r="L371" s="12"/>
      <c r="M371" s="12"/>
    </row>
    <row r="372" spans="6:13">
      <c r="F372" s="12"/>
      <c r="G372" s="12"/>
      <c r="H372" s="12"/>
      <c r="I372" s="12"/>
      <c r="J372" s="12"/>
      <c r="K372" s="12"/>
      <c r="L372" s="12"/>
      <c r="M372" s="12"/>
    </row>
    <row r="373" spans="6:13">
      <c r="F373" s="12"/>
      <c r="G373" s="12"/>
      <c r="H373" s="12"/>
      <c r="I373" s="12"/>
      <c r="J373" s="12"/>
      <c r="K373" s="12"/>
      <c r="L373" s="12"/>
      <c r="M373" s="12"/>
    </row>
    <row r="374" spans="6:13">
      <c r="F374" s="12"/>
      <c r="G374" s="12"/>
      <c r="H374" s="12"/>
      <c r="I374" s="12"/>
      <c r="J374" s="12"/>
      <c r="K374" s="12"/>
      <c r="L374" s="12"/>
      <c r="M374" s="12"/>
    </row>
    <row r="375" spans="6:13">
      <c r="F375" s="12"/>
      <c r="G375" s="12"/>
      <c r="H375" s="12"/>
      <c r="I375" s="12"/>
      <c r="J375" s="12"/>
      <c r="K375" s="12"/>
      <c r="L375" s="12"/>
      <c r="M375" s="12"/>
    </row>
    <row r="376" spans="6:13">
      <c r="F376" s="12"/>
      <c r="G376" s="12"/>
      <c r="H376" s="12"/>
      <c r="I376" s="12"/>
      <c r="J376" s="12"/>
      <c r="K376" s="12"/>
      <c r="L376" s="12"/>
      <c r="M376" s="12"/>
    </row>
    <row r="377" spans="6:13">
      <c r="F377" s="12"/>
      <c r="G377" s="12"/>
      <c r="H377" s="12"/>
      <c r="I377" s="12"/>
      <c r="J377" s="12"/>
      <c r="K377" s="12"/>
      <c r="L377" s="12"/>
      <c r="M377" s="12"/>
    </row>
    <row r="378" spans="6:13">
      <c r="F378" s="12"/>
      <c r="G378" s="12"/>
      <c r="H378" s="12"/>
      <c r="I378" s="12"/>
      <c r="J378" s="12"/>
      <c r="K378" s="12"/>
      <c r="L378" s="12"/>
      <c r="M378" s="12"/>
    </row>
    <row r="379" spans="6:13">
      <c r="F379" s="12"/>
      <c r="G379" s="12"/>
      <c r="H379" s="12"/>
      <c r="I379" s="12"/>
      <c r="J379" s="12"/>
      <c r="K379" s="12"/>
      <c r="L379" s="12"/>
      <c r="M379" s="12"/>
    </row>
    <row r="380" spans="6:13">
      <c r="F380" s="12"/>
      <c r="G380" s="12"/>
      <c r="H380" s="12"/>
      <c r="I380" s="12"/>
      <c r="J380" s="12"/>
      <c r="K380" s="12"/>
      <c r="L380" s="12"/>
      <c r="M380" s="12"/>
    </row>
    <row r="381" spans="6:13">
      <c r="F381" s="12"/>
      <c r="G381" s="12"/>
      <c r="H381" s="12"/>
      <c r="I381" s="12"/>
      <c r="J381" s="12"/>
      <c r="K381" s="12"/>
      <c r="L381" s="12"/>
      <c r="M381" s="12"/>
    </row>
    <row r="382" spans="6:13">
      <c r="F382" s="12"/>
      <c r="G382" s="12"/>
      <c r="H382" s="12"/>
      <c r="I382" s="12"/>
      <c r="J382" s="12"/>
      <c r="K382" s="12"/>
      <c r="L382" s="12"/>
      <c r="M382" s="12"/>
    </row>
    <row r="383" spans="6:13">
      <c r="F383" s="12"/>
      <c r="G383" s="12"/>
      <c r="H383" s="12"/>
      <c r="I383" s="12"/>
      <c r="J383" s="12"/>
      <c r="K383" s="12"/>
      <c r="L383" s="12"/>
      <c r="M383" s="12"/>
    </row>
    <row r="384" spans="6:13">
      <c r="F384" s="12"/>
      <c r="G384" s="12"/>
      <c r="H384" s="12"/>
      <c r="I384" s="12"/>
      <c r="J384" s="12"/>
      <c r="K384" s="12"/>
      <c r="L384" s="12"/>
      <c r="M384" s="12"/>
    </row>
    <row r="385" spans="6:13">
      <c r="F385" s="12"/>
      <c r="G385" s="12"/>
      <c r="H385" s="12"/>
      <c r="I385" s="12"/>
      <c r="J385" s="12"/>
      <c r="K385" s="12"/>
      <c r="L385" s="12"/>
      <c r="M385" s="12"/>
    </row>
    <row r="386" spans="6:13">
      <c r="F386" s="12"/>
      <c r="G386" s="12"/>
      <c r="H386" s="12"/>
      <c r="I386" s="12"/>
      <c r="J386" s="12"/>
      <c r="K386" s="12"/>
      <c r="L386" s="12"/>
      <c r="M386" s="12"/>
    </row>
    <row r="387" spans="6:13">
      <c r="F387" s="12"/>
      <c r="G387" s="12"/>
      <c r="H387" s="12"/>
      <c r="I387" s="12"/>
      <c r="J387" s="12"/>
      <c r="K387" s="12"/>
      <c r="L387" s="12"/>
      <c r="M387" s="12"/>
    </row>
    <row r="388" spans="6:13">
      <c r="F388" s="12"/>
      <c r="G388" s="12"/>
      <c r="H388" s="12"/>
      <c r="I388" s="12"/>
      <c r="J388" s="12"/>
      <c r="K388" s="12"/>
      <c r="L388" s="12"/>
      <c r="M388" s="12"/>
    </row>
    <row r="389" spans="6:13">
      <c r="F389" s="12"/>
      <c r="G389" s="12"/>
      <c r="H389" s="12"/>
      <c r="I389" s="12"/>
      <c r="J389" s="12"/>
      <c r="K389" s="12"/>
      <c r="L389" s="12"/>
      <c r="M389" s="12"/>
    </row>
    <row r="390" spans="6:13">
      <c r="F390" s="12"/>
      <c r="G390" s="12"/>
      <c r="H390" s="12"/>
      <c r="I390" s="12"/>
      <c r="J390" s="12"/>
      <c r="K390" s="12"/>
      <c r="L390" s="12"/>
      <c r="M390" s="12"/>
    </row>
    <row r="391" spans="6:13">
      <c r="F391" s="12"/>
      <c r="G391" s="12"/>
      <c r="H391" s="12"/>
      <c r="I391" s="12"/>
      <c r="J391" s="12"/>
      <c r="K391" s="12"/>
      <c r="L391" s="12"/>
      <c r="M391" s="12"/>
    </row>
    <row r="392" spans="6:13">
      <c r="F392" s="12"/>
      <c r="G392" s="12"/>
      <c r="H392" s="12"/>
      <c r="I392" s="12"/>
      <c r="J392" s="12"/>
      <c r="K392" s="12"/>
      <c r="L392" s="12"/>
      <c r="M392" s="12"/>
    </row>
    <row r="393" spans="6:13">
      <c r="F393" s="12"/>
      <c r="G393" s="12"/>
      <c r="H393" s="12"/>
      <c r="I393" s="12"/>
      <c r="J393" s="12"/>
      <c r="K393" s="12"/>
      <c r="L393" s="12"/>
      <c r="M393" s="12"/>
    </row>
    <row r="394" spans="6:13">
      <c r="F394" s="12"/>
      <c r="G394" s="12"/>
      <c r="H394" s="12"/>
      <c r="I394" s="12"/>
      <c r="J394" s="12"/>
      <c r="K394" s="12"/>
      <c r="L394" s="12"/>
      <c r="M394" s="12"/>
    </row>
    <row r="395" spans="6:13">
      <c r="F395" s="12"/>
      <c r="G395" s="12"/>
      <c r="H395" s="12"/>
      <c r="I395" s="12"/>
      <c r="J395" s="12"/>
      <c r="K395" s="12"/>
      <c r="L395" s="12"/>
      <c r="M395" s="12"/>
    </row>
    <row r="396" spans="6:13">
      <c r="F396" s="12"/>
      <c r="G396" s="12"/>
      <c r="H396" s="12"/>
      <c r="I396" s="12"/>
      <c r="J396" s="12"/>
      <c r="K396" s="12"/>
      <c r="L396" s="12"/>
      <c r="M396" s="12"/>
    </row>
    <row r="397" spans="6:13">
      <c r="F397" s="12"/>
      <c r="G397" s="12"/>
      <c r="H397" s="12"/>
      <c r="I397" s="12"/>
      <c r="J397" s="12"/>
      <c r="K397" s="12"/>
      <c r="L397" s="12"/>
      <c r="M397" s="12"/>
    </row>
    <row r="398" spans="6:13">
      <c r="F398" s="12"/>
      <c r="G398" s="12"/>
      <c r="H398" s="12"/>
      <c r="I398" s="12"/>
      <c r="J398" s="12"/>
      <c r="K398" s="12"/>
      <c r="L398" s="12"/>
      <c r="M398" s="12"/>
    </row>
    <row r="399" spans="6:13">
      <c r="F399" s="12"/>
      <c r="G399" s="12"/>
      <c r="H399" s="12"/>
      <c r="I399" s="12"/>
      <c r="J399" s="12"/>
      <c r="K399" s="12"/>
      <c r="L399" s="12"/>
      <c r="M399" s="12"/>
    </row>
    <row r="400" spans="6:13">
      <c r="F400" s="12"/>
      <c r="G400" s="12"/>
      <c r="H400" s="12"/>
      <c r="I400" s="12"/>
      <c r="J400" s="12"/>
      <c r="K400" s="12"/>
      <c r="L400" s="12"/>
      <c r="M400" s="12"/>
    </row>
    <row r="401" spans="6:13">
      <c r="F401" s="12"/>
      <c r="G401" s="12"/>
      <c r="H401" s="12"/>
      <c r="I401" s="12"/>
      <c r="J401" s="12"/>
      <c r="K401" s="12"/>
      <c r="L401" s="12"/>
      <c r="M401" s="12"/>
    </row>
    <row r="402" spans="6:13">
      <c r="F402" s="12"/>
      <c r="G402" s="12"/>
      <c r="H402" s="12"/>
      <c r="I402" s="12"/>
      <c r="J402" s="12"/>
      <c r="K402" s="12"/>
      <c r="L402" s="12"/>
      <c r="M402" s="12"/>
    </row>
    <row r="403" spans="6:13">
      <c r="F403" s="12"/>
      <c r="G403" s="12"/>
      <c r="H403" s="12"/>
      <c r="I403" s="12"/>
      <c r="J403" s="12"/>
      <c r="K403" s="12"/>
      <c r="L403" s="12"/>
      <c r="M403" s="12"/>
    </row>
    <row r="404" spans="6:13">
      <c r="F404" s="12"/>
      <c r="G404" s="12"/>
      <c r="H404" s="12"/>
      <c r="I404" s="12"/>
      <c r="J404" s="12"/>
      <c r="K404" s="12"/>
      <c r="L404" s="12"/>
      <c r="M404" s="12"/>
    </row>
    <row r="405" spans="6:13">
      <c r="F405" s="12"/>
      <c r="G405" s="12"/>
      <c r="H405" s="12"/>
      <c r="I405" s="12"/>
      <c r="J405" s="12"/>
      <c r="K405" s="12"/>
      <c r="L405" s="12"/>
      <c r="M405" s="12"/>
    </row>
    <row r="406" spans="6:13">
      <c r="F406" s="12"/>
      <c r="G406" s="12"/>
      <c r="H406" s="12"/>
      <c r="I406" s="12"/>
      <c r="J406" s="12"/>
      <c r="K406" s="12"/>
      <c r="L406" s="12"/>
      <c r="M406" s="12"/>
    </row>
    <row r="407" spans="6:13">
      <c r="F407" s="12"/>
      <c r="G407" s="12"/>
      <c r="H407" s="12"/>
      <c r="I407" s="12"/>
      <c r="J407" s="12"/>
      <c r="K407" s="12"/>
      <c r="L407" s="12"/>
      <c r="M407" s="12"/>
    </row>
    <row r="408" spans="6:13">
      <c r="F408" s="12"/>
      <c r="G408" s="12"/>
      <c r="H408" s="12"/>
      <c r="I408" s="12"/>
      <c r="J408" s="12"/>
      <c r="K408" s="12"/>
      <c r="L408" s="12"/>
      <c r="M408" s="12"/>
    </row>
    <row r="409" spans="6:13">
      <c r="F409" s="12"/>
      <c r="G409" s="12"/>
      <c r="H409" s="12"/>
      <c r="I409" s="12"/>
      <c r="J409" s="12"/>
      <c r="K409" s="12"/>
      <c r="L409" s="12"/>
      <c r="M409" s="12"/>
    </row>
    <row r="410" spans="6:13">
      <c r="F410" s="12"/>
      <c r="G410" s="12"/>
      <c r="H410" s="12"/>
      <c r="I410" s="12"/>
      <c r="J410" s="12"/>
      <c r="K410" s="12"/>
      <c r="L410" s="12"/>
      <c r="M410" s="12"/>
    </row>
    <row r="411" spans="6:13">
      <c r="F411" s="12"/>
      <c r="G411" s="12"/>
      <c r="H411" s="12"/>
      <c r="I411" s="12"/>
      <c r="J411" s="12"/>
      <c r="K411" s="12"/>
      <c r="L411" s="12"/>
      <c r="M411" s="12"/>
    </row>
    <row r="412" spans="6:13">
      <c r="F412" s="12"/>
      <c r="G412" s="12"/>
      <c r="H412" s="12"/>
      <c r="I412" s="12"/>
      <c r="J412" s="12"/>
      <c r="K412" s="12"/>
      <c r="L412" s="12"/>
      <c r="M412" s="12"/>
    </row>
    <row r="413" spans="6:13">
      <c r="F413" s="12"/>
      <c r="G413" s="12"/>
      <c r="H413" s="12"/>
      <c r="I413" s="12"/>
      <c r="J413" s="12"/>
      <c r="K413" s="12"/>
      <c r="L413" s="12"/>
      <c r="M413" s="12"/>
    </row>
    <row r="414" spans="6:13">
      <c r="F414" s="12"/>
      <c r="G414" s="12"/>
      <c r="H414" s="12"/>
      <c r="I414" s="12"/>
      <c r="J414" s="12"/>
      <c r="K414" s="12"/>
      <c r="L414" s="12"/>
      <c r="M414" s="12"/>
    </row>
    <row r="415" spans="6:13">
      <c r="F415" s="12"/>
      <c r="G415" s="12"/>
      <c r="H415" s="12"/>
      <c r="I415" s="12"/>
      <c r="J415" s="12"/>
      <c r="K415" s="12"/>
      <c r="L415" s="12"/>
      <c r="M415" s="12"/>
    </row>
    <row r="416" spans="6:13">
      <c r="F416" s="12"/>
      <c r="G416" s="12"/>
      <c r="H416" s="12"/>
      <c r="I416" s="12"/>
      <c r="J416" s="12"/>
      <c r="K416" s="12"/>
      <c r="L416" s="12"/>
      <c r="M416" s="12"/>
    </row>
    <row r="417" spans="6:13">
      <c r="F417" s="12"/>
      <c r="G417" s="12"/>
      <c r="H417" s="12"/>
      <c r="I417" s="12"/>
      <c r="J417" s="12"/>
      <c r="K417" s="12"/>
      <c r="L417" s="12"/>
      <c r="M417" s="12"/>
    </row>
    <row r="418" spans="6:13">
      <c r="F418" s="12"/>
      <c r="G418" s="12"/>
      <c r="H418" s="12"/>
      <c r="I418" s="12"/>
      <c r="J418" s="12"/>
      <c r="K418" s="12"/>
      <c r="L418" s="12"/>
      <c r="M418" s="12"/>
    </row>
    <row r="419" spans="6:13">
      <c r="F419" s="12"/>
      <c r="G419" s="12"/>
      <c r="H419" s="12"/>
      <c r="I419" s="12"/>
      <c r="J419" s="12"/>
      <c r="K419" s="12"/>
      <c r="L419" s="12"/>
      <c r="M419" s="12"/>
    </row>
    <row r="420" spans="6:13">
      <c r="F420" s="12"/>
      <c r="G420" s="12"/>
      <c r="H420" s="12"/>
      <c r="I420" s="12"/>
      <c r="J420" s="12"/>
      <c r="K420" s="12"/>
      <c r="L420" s="12"/>
      <c r="M420" s="12"/>
    </row>
    <row r="421" spans="6:13">
      <c r="F421" s="12"/>
      <c r="G421" s="12"/>
      <c r="H421" s="12"/>
      <c r="I421" s="12"/>
      <c r="J421" s="12"/>
      <c r="K421" s="12"/>
      <c r="L421" s="12"/>
      <c r="M421" s="12"/>
    </row>
    <row r="422" spans="6:13">
      <c r="F422" s="12"/>
      <c r="G422" s="12"/>
      <c r="H422" s="12"/>
      <c r="I422" s="12"/>
      <c r="J422" s="12"/>
      <c r="K422" s="12"/>
      <c r="L422" s="12"/>
      <c r="M422" s="12"/>
    </row>
    <row r="423" spans="6:13">
      <c r="F423" s="12"/>
      <c r="G423" s="12"/>
      <c r="H423" s="12"/>
      <c r="I423" s="12"/>
      <c r="J423" s="12"/>
      <c r="K423" s="12"/>
      <c r="L423" s="12"/>
      <c r="M423" s="12"/>
    </row>
    <row r="424" spans="6:13">
      <c r="F424" s="12"/>
      <c r="G424" s="12"/>
      <c r="H424" s="12"/>
      <c r="I424" s="12"/>
      <c r="J424" s="12"/>
      <c r="K424" s="12"/>
      <c r="L424" s="12"/>
      <c r="M424" s="12"/>
    </row>
    <row r="425" spans="6:13">
      <c r="F425" s="12"/>
      <c r="G425" s="12"/>
      <c r="H425" s="12"/>
      <c r="I425" s="12"/>
      <c r="J425" s="12"/>
      <c r="K425" s="12"/>
      <c r="L425" s="12"/>
      <c r="M425" s="12"/>
    </row>
    <row r="426" spans="6:13">
      <c r="F426" s="12"/>
      <c r="G426" s="12"/>
      <c r="H426" s="12"/>
      <c r="I426" s="12"/>
      <c r="J426" s="12"/>
      <c r="K426" s="12"/>
      <c r="L426" s="12"/>
      <c r="M426" s="12"/>
    </row>
    <row r="427" spans="6:13">
      <c r="F427" s="12"/>
      <c r="G427" s="12"/>
      <c r="H427" s="12"/>
      <c r="I427" s="12"/>
      <c r="J427" s="12"/>
      <c r="K427" s="12"/>
      <c r="L427" s="12"/>
      <c r="M427" s="12"/>
    </row>
    <row r="428" spans="6:13">
      <c r="F428" s="12"/>
      <c r="G428" s="12"/>
      <c r="H428" s="12"/>
      <c r="I428" s="12"/>
      <c r="J428" s="12"/>
      <c r="K428" s="12"/>
      <c r="L428" s="12"/>
      <c r="M428" s="12"/>
    </row>
    <row r="429" spans="6:13">
      <c r="F429" s="12"/>
      <c r="G429" s="12"/>
      <c r="H429" s="12"/>
      <c r="I429" s="12"/>
      <c r="J429" s="12"/>
      <c r="K429" s="12"/>
      <c r="L429" s="12"/>
      <c r="M429" s="12"/>
    </row>
    <row r="430" spans="6:13">
      <c r="F430" s="12"/>
      <c r="G430" s="12"/>
      <c r="H430" s="12"/>
      <c r="I430" s="12"/>
      <c r="J430" s="12"/>
      <c r="K430" s="12"/>
      <c r="L430" s="12"/>
      <c r="M430" s="12"/>
    </row>
    <row r="431" spans="6:13">
      <c r="F431" s="12"/>
      <c r="G431" s="12"/>
      <c r="H431" s="12"/>
      <c r="I431" s="12"/>
      <c r="J431" s="12"/>
      <c r="K431" s="12"/>
      <c r="L431" s="12"/>
      <c r="M431" s="12"/>
    </row>
    <row r="432" spans="6:13">
      <c r="F432" s="12"/>
      <c r="G432" s="12"/>
      <c r="H432" s="12"/>
      <c r="I432" s="12"/>
      <c r="J432" s="12"/>
      <c r="K432" s="12"/>
      <c r="L432" s="12"/>
      <c r="M432" s="12"/>
    </row>
    <row r="433" spans="6:13">
      <c r="F433" s="12"/>
      <c r="G433" s="12"/>
      <c r="H433" s="12"/>
      <c r="I433" s="12"/>
      <c r="J433" s="12"/>
      <c r="K433" s="12"/>
      <c r="L433" s="12"/>
      <c r="M433" s="12"/>
    </row>
    <row r="434" spans="6:13">
      <c r="F434" s="12"/>
      <c r="G434" s="12"/>
      <c r="H434" s="12"/>
      <c r="I434" s="12"/>
      <c r="J434" s="12"/>
      <c r="K434" s="12"/>
      <c r="L434" s="12"/>
      <c r="M434" s="12"/>
    </row>
    <row r="435" spans="6:13">
      <c r="F435" s="12"/>
      <c r="G435" s="12"/>
      <c r="H435" s="12"/>
      <c r="I435" s="12"/>
      <c r="J435" s="12"/>
      <c r="K435" s="12"/>
      <c r="L435" s="12"/>
      <c r="M435" s="12"/>
    </row>
    <row r="436" spans="6:13">
      <c r="F436" s="12"/>
      <c r="G436" s="12"/>
      <c r="H436" s="12"/>
      <c r="I436" s="12"/>
      <c r="J436" s="12"/>
      <c r="K436" s="12"/>
      <c r="L436" s="12"/>
      <c r="M436" s="12"/>
    </row>
    <row r="437" spans="6:13">
      <c r="F437" s="12"/>
      <c r="G437" s="12"/>
      <c r="H437" s="12"/>
      <c r="I437" s="12"/>
      <c r="J437" s="12"/>
      <c r="K437" s="12"/>
      <c r="L437" s="12"/>
      <c r="M437" s="12"/>
    </row>
    <row r="438" spans="6:13">
      <c r="F438" s="12"/>
      <c r="G438" s="12"/>
      <c r="H438" s="12"/>
      <c r="I438" s="12"/>
      <c r="J438" s="12"/>
      <c r="K438" s="12"/>
      <c r="L438" s="12"/>
      <c r="M438" s="12"/>
    </row>
    <row r="439" spans="6:13">
      <c r="F439" s="12"/>
      <c r="G439" s="12"/>
      <c r="H439" s="12"/>
      <c r="I439" s="12"/>
      <c r="J439" s="12"/>
      <c r="K439" s="12"/>
      <c r="L439" s="12"/>
      <c r="M439" s="12"/>
    </row>
    <row r="440" spans="6:13">
      <c r="F440" s="12"/>
      <c r="G440" s="12"/>
      <c r="H440" s="12"/>
      <c r="I440" s="12"/>
      <c r="J440" s="12"/>
      <c r="K440" s="12"/>
      <c r="L440" s="12"/>
      <c r="M440" s="12"/>
    </row>
    <row r="441" spans="6:13">
      <c r="F441" s="12"/>
      <c r="G441" s="12"/>
      <c r="H441" s="12"/>
      <c r="I441" s="12"/>
      <c r="J441" s="12"/>
      <c r="K441" s="12"/>
      <c r="L441" s="12"/>
      <c r="M441" s="12"/>
    </row>
    <row r="442" spans="6:13">
      <c r="F442" s="12"/>
      <c r="G442" s="12"/>
      <c r="H442" s="12"/>
      <c r="I442" s="12"/>
      <c r="J442" s="12"/>
      <c r="K442" s="12"/>
      <c r="L442" s="12"/>
      <c r="M442" s="12"/>
    </row>
    <row r="443" spans="6:13">
      <c r="F443" s="12"/>
      <c r="G443" s="12"/>
      <c r="H443" s="12"/>
      <c r="I443" s="12"/>
      <c r="J443" s="12"/>
      <c r="K443" s="12"/>
      <c r="L443" s="12"/>
      <c r="M443" s="12"/>
    </row>
    <row r="444" spans="6:13">
      <c r="F444" s="12"/>
      <c r="G444" s="12"/>
      <c r="H444" s="12"/>
      <c r="I444" s="12"/>
      <c r="J444" s="12"/>
      <c r="K444" s="12"/>
      <c r="L444" s="12"/>
      <c r="M444" s="12"/>
    </row>
    <row r="445" spans="6:13">
      <c r="F445" s="12"/>
      <c r="G445" s="12"/>
      <c r="H445" s="12"/>
      <c r="I445" s="12"/>
      <c r="J445" s="12"/>
      <c r="K445" s="12"/>
      <c r="L445" s="12"/>
      <c r="M445" s="12"/>
    </row>
    <row r="446" spans="6:13">
      <c r="F446" s="12"/>
      <c r="G446" s="12"/>
      <c r="H446" s="12"/>
      <c r="I446" s="12"/>
      <c r="J446" s="12"/>
      <c r="K446" s="12"/>
      <c r="L446" s="12"/>
      <c r="M446" s="12"/>
    </row>
    <row r="447" spans="6:13">
      <c r="F447" s="12"/>
      <c r="G447" s="12"/>
      <c r="H447" s="12"/>
      <c r="I447" s="12"/>
      <c r="J447" s="12"/>
      <c r="K447" s="12"/>
      <c r="L447" s="12"/>
      <c r="M447" s="12"/>
    </row>
    <row r="448" spans="6:13">
      <c r="F448" s="12"/>
      <c r="G448" s="12"/>
      <c r="H448" s="12"/>
      <c r="I448" s="12"/>
      <c r="J448" s="12"/>
      <c r="K448" s="12"/>
      <c r="L448" s="12"/>
      <c r="M448" s="12"/>
    </row>
    <row r="449" spans="6:13">
      <c r="F449" s="12"/>
      <c r="G449" s="12"/>
      <c r="H449" s="12"/>
      <c r="I449" s="12"/>
      <c r="J449" s="12"/>
      <c r="K449" s="12"/>
      <c r="L449" s="12"/>
      <c r="M449" s="12"/>
    </row>
    <row r="450" spans="6:13">
      <c r="F450" s="12"/>
      <c r="G450" s="12"/>
      <c r="H450" s="12"/>
      <c r="I450" s="12"/>
      <c r="J450" s="12"/>
      <c r="K450" s="12"/>
      <c r="L450" s="12"/>
      <c r="M450" s="12"/>
    </row>
    <row r="451" spans="6:13">
      <c r="F451" s="12"/>
      <c r="G451" s="12"/>
      <c r="H451" s="12"/>
      <c r="I451" s="12"/>
      <c r="J451" s="12"/>
      <c r="K451" s="12"/>
      <c r="L451" s="12"/>
      <c r="M451" s="12"/>
    </row>
    <row r="452" spans="6:13">
      <c r="F452" s="12"/>
      <c r="G452" s="12"/>
      <c r="H452" s="12"/>
      <c r="I452" s="12"/>
      <c r="J452" s="12"/>
      <c r="K452" s="12"/>
      <c r="L452" s="12"/>
      <c r="M452" s="12"/>
    </row>
    <row r="453" spans="6:13">
      <c r="F453" s="12"/>
      <c r="G453" s="12"/>
      <c r="H453" s="12"/>
      <c r="I453" s="12"/>
      <c r="J453" s="12"/>
      <c r="K453" s="12"/>
      <c r="L453" s="12"/>
      <c r="M453" s="12"/>
    </row>
    <row r="454" spans="6:13">
      <c r="F454" s="12"/>
      <c r="G454" s="12"/>
      <c r="H454" s="12"/>
      <c r="I454" s="12"/>
      <c r="J454" s="12"/>
      <c r="K454" s="12"/>
      <c r="L454" s="12"/>
      <c r="M454" s="12"/>
    </row>
    <row r="455" spans="6:13">
      <c r="F455" s="12"/>
      <c r="G455" s="12"/>
      <c r="H455" s="12"/>
      <c r="I455" s="12"/>
      <c r="J455" s="12"/>
      <c r="K455" s="12"/>
      <c r="L455" s="12"/>
      <c r="M455" s="12"/>
    </row>
    <row r="456" spans="6:13">
      <c r="F456" s="12"/>
      <c r="G456" s="12"/>
      <c r="H456" s="12"/>
      <c r="I456" s="12"/>
      <c r="J456" s="12"/>
      <c r="K456" s="12"/>
      <c r="L456" s="12"/>
      <c r="M456" s="12"/>
    </row>
    <row r="457" spans="6:13">
      <c r="F457" s="12"/>
      <c r="G457" s="12"/>
      <c r="H457" s="12"/>
      <c r="I457" s="12"/>
      <c r="J457" s="12"/>
      <c r="K457" s="12"/>
      <c r="L457" s="12"/>
      <c r="M457" s="12"/>
    </row>
    <row r="458" spans="6:13">
      <c r="F458" s="12"/>
      <c r="G458" s="12"/>
      <c r="H458" s="12"/>
      <c r="I458" s="12"/>
      <c r="J458" s="12"/>
      <c r="K458" s="12"/>
      <c r="L458" s="12"/>
      <c r="M458" s="12"/>
    </row>
    <row r="459" spans="6:13">
      <c r="F459" s="12"/>
      <c r="G459" s="12"/>
      <c r="H459" s="12"/>
      <c r="I459" s="12"/>
      <c r="J459" s="12"/>
      <c r="K459" s="12"/>
      <c r="L459" s="12"/>
      <c r="M459" s="12"/>
    </row>
    <row r="460" spans="6:13">
      <c r="F460" s="12"/>
      <c r="G460" s="12"/>
      <c r="H460" s="12"/>
      <c r="I460" s="12"/>
      <c r="J460" s="12"/>
      <c r="K460" s="12"/>
      <c r="L460" s="12"/>
      <c r="M460" s="12"/>
    </row>
    <row r="461" spans="6:13">
      <c r="F461" s="12"/>
      <c r="G461" s="12"/>
      <c r="H461" s="12"/>
      <c r="I461" s="12"/>
      <c r="J461" s="12"/>
      <c r="K461" s="12"/>
      <c r="L461" s="12"/>
      <c r="M461" s="12"/>
    </row>
    <row r="462" spans="6:13">
      <c r="F462" s="12"/>
      <c r="G462" s="12"/>
      <c r="H462" s="12"/>
      <c r="I462" s="12"/>
      <c r="J462" s="12"/>
      <c r="K462" s="12"/>
      <c r="L462" s="12"/>
      <c r="M462" s="12"/>
    </row>
    <row r="463" spans="6:13">
      <c r="F463" s="12"/>
      <c r="G463" s="12"/>
      <c r="H463" s="12"/>
      <c r="I463" s="12"/>
      <c r="J463" s="12"/>
      <c r="K463" s="12"/>
      <c r="L463" s="12"/>
      <c r="M463" s="12"/>
    </row>
    <row r="464" spans="6:13">
      <c r="F464" s="12"/>
      <c r="G464" s="12"/>
      <c r="H464" s="12"/>
      <c r="I464" s="12"/>
      <c r="J464" s="12"/>
      <c r="K464" s="12"/>
      <c r="L464" s="12"/>
      <c r="M464" s="12"/>
    </row>
    <row r="465" spans="6:13">
      <c r="F465" s="12"/>
      <c r="G465" s="12"/>
      <c r="H465" s="12"/>
      <c r="I465" s="12"/>
      <c r="J465" s="12"/>
      <c r="K465" s="12"/>
      <c r="L465" s="12"/>
      <c r="M465" s="12"/>
    </row>
    <row r="466" spans="6:13">
      <c r="F466" s="12"/>
      <c r="G466" s="12"/>
      <c r="H466" s="12"/>
      <c r="I466" s="12"/>
      <c r="J466" s="12"/>
      <c r="K466" s="12"/>
      <c r="L466" s="12"/>
      <c r="M466" s="12"/>
    </row>
    <row r="467" spans="6:13">
      <c r="F467" s="12"/>
      <c r="G467" s="12"/>
      <c r="H467" s="12"/>
      <c r="I467" s="12"/>
      <c r="J467" s="12"/>
      <c r="K467" s="12"/>
      <c r="L467" s="12"/>
      <c r="M467" s="12"/>
    </row>
    <row r="468" spans="6:13">
      <c r="F468" s="12"/>
      <c r="G468" s="12"/>
      <c r="H468" s="12"/>
      <c r="I468" s="12"/>
      <c r="J468" s="12"/>
      <c r="K468" s="12"/>
      <c r="L468" s="12"/>
      <c r="M468" s="12"/>
    </row>
    <row r="469" spans="6:13">
      <c r="F469" s="12"/>
      <c r="G469" s="12"/>
      <c r="H469" s="12"/>
      <c r="I469" s="12"/>
      <c r="J469" s="12"/>
      <c r="K469" s="12"/>
      <c r="L469" s="12"/>
      <c r="M469" s="12"/>
    </row>
    <row r="470" spans="6:13">
      <c r="F470" s="12"/>
      <c r="G470" s="12"/>
      <c r="H470" s="12"/>
      <c r="I470" s="12"/>
      <c r="J470" s="12"/>
      <c r="K470" s="12"/>
      <c r="L470" s="12"/>
      <c r="M470" s="12"/>
    </row>
    <row r="471" spans="6:13">
      <c r="F471" s="12"/>
      <c r="G471" s="12"/>
      <c r="H471" s="12"/>
      <c r="I471" s="12"/>
      <c r="J471" s="12"/>
      <c r="K471" s="12"/>
      <c r="L471" s="12"/>
      <c r="M471" s="12"/>
    </row>
    <row r="472" spans="6:13">
      <c r="F472" s="12"/>
      <c r="G472" s="12"/>
      <c r="H472" s="12"/>
      <c r="I472" s="12"/>
      <c r="J472" s="12"/>
      <c r="K472" s="12"/>
      <c r="L472" s="12"/>
      <c r="M472" s="12"/>
    </row>
    <row r="473" spans="6:13">
      <c r="F473" s="12"/>
      <c r="G473" s="12"/>
      <c r="H473" s="12"/>
      <c r="I473" s="12"/>
      <c r="J473" s="12"/>
      <c r="K473" s="12"/>
      <c r="L473" s="12"/>
      <c r="M473" s="12"/>
    </row>
    <row r="474" spans="6:13">
      <c r="F474" s="12"/>
      <c r="G474" s="12"/>
      <c r="H474" s="12"/>
      <c r="I474" s="12"/>
      <c r="J474" s="12"/>
      <c r="K474" s="12"/>
      <c r="L474" s="12"/>
      <c r="M474" s="12"/>
    </row>
    <row r="475" spans="6:13">
      <c r="F475" s="12"/>
      <c r="G475" s="12"/>
      <c r="H475" s="12"/>
      <c r="I475" s="12"/>
      <c r="J475" s="12"/>
      <c r="K475" s="12"/>
      <c r="L475" s="12"/>
      <c r="M475" s="12"/>
    </row>
    <row r="476" spans="6:13">
      <c r="F476" s="12"/>
      <c r="G476" s="12"/>
      <c r="H476" s="12"/>
      <c r="I476" s="12"/>
      <c r="J476" s="12"/>
      <c r="K476" s="12"/>
      <c r="L476" s="12"/>
      <c r="M476" s="12"/>
    </row>
    <row r="477" spans="6:13">
      <c r="F477" s="12"/>
      <c r="G477" s="12"/>
      <c r="H477" s="12"/>
      <c r="I477" s="12"/>
      <c r="J477" s="12"/>
      <c r="K477" s="12"/>
      <c r="L477" s="12"/>
      <c r="M477" s="12"/>
    </row>
    <row r="478" spans="6:13">
      <c r="F478" s="12"/>
      <c r="G478" s="12"/>
      <c r="H478" s="12"/>
      <c r="I478" s="12"/>
      <c r="J478" s="12"/>
      <c r="K478" s="12"/>
      <c r="L478" s="12"/>
      <c r="M478" s="12"/>
    </row>
    <row r="479" spans="6:13">
      <c r="F479" s="12"/>
      <c r="G479" s="12"/>
      <c r="H479" s="12"/>
      <c r="I479" s="12"/>
      <c r="J479" s="12"/>
      <c r="K479" s="12"/>
      <c r="L479" s="12"/>
      <c r="M479" s="12"/>
    </row>
    <row r="480" spans="6:13">
      <c r="F480" s="12"/>
      <c r="G480" s="12"/>
      <c r="H480" s="12"/>
      <c r="I480" s="12"/>
      <c r="J480" s="12"/>
      <c r="K480" s="12"/>
      <c r="L480" s="12"/>
      <c r="M480" s="12"/>
    </row>
    <row r="481" spans="6:13">
      <c r="F481" s="12"/>
      <c r="G481" s="12"/>
      <c r="H481" s="12"/>
      <c r="I481" s="12"/>
      <c r="J481" s="12"/>
      <c r="K481" s="12"/>
      <c r="L481" s="12"/>
      <c r="M481" s="12"/>
    </row>
    <row r="482" spans="6:13">
      <c r="F482" s="12"/>
      <c r="G482" s="12"/>
      <c r="H482" s="12"/>
      <c r="I482" s="12"/>
      <c r="J482" s="12"/>
      <c r="K482" s="12"/>
      <c r="L482" s="12"/>
      <c r="M482" s="12"/>
    </row>
    <row r="483" spans="6:13">
      <c r="F483" s="12"/>
      <c r="G483" s="12"/>
      <c r="H483" s="12"/>
      <c r="I483" s="12"/>
      <c r="J483" s="12"/>
      <c r="K483" s="12"/>
      <c r="L483" s="12"/>
      <c r="M483" s="12"/>
    </row>
    <row r="484" spans="6:13">
      <c r="F484" s="12"/>
      <c r="G484" s="12"/>
      <c r="H484" s="12"/>
      <c r="I484" s="12"/>
      <c r="J484" s="12"/>
      <c r="K484" s="12"/>
      <c r="L484" s="12"/>
      <c r="M484" s="12"/>
    </row>
    <row r="485" spans="6:13">
      <c r="F485" s="12"/>
      <c r="G485" s="12"/>
      <c r="H485" s="12"/>
      <c r="I485" s="12"/>
      <c r="J485" s="12"/>
      <c r="K485" s="12"/>
      <c r="L485" s="12"/>
      <c r="M485" s="12"/>
    </row>
    <row r="486" spans="6:13">
      <c r="F486" s="12"/>
      <c r="G486" s="12"/>
      <c r="H486" s="12"/>
      <c r="I486" s="12"/>
      <c r="J486" s="12"/>
      <c r="K486" s="12"/>
      <c r="L486" s="12"/>
      <c r="M486" s="12"/>
    </row>
    <row r="487" spans="6:13">
      <c r="F487" s="12"/>
      <c r="G487" s="12"/>
      <c r="H487" s="12"/>
      <c r="I487" s="12"/>
      <c r="J487" s="12"/>
      <c r="K487" s="12"/>
      <c r="L487" s="12"/>
      <c r="M487" s="12"/>
    </row>
    <row r="488" spans="6:13">
      <c r="F488" s="12"/>
      <c r="G488" s="12"/>
      <c r="H488" s="12"/>
      <c r="I488" s="12"/>
      <c r="J488" s="12"/>
      <c r="K488" s="12"/>
      <c r="L488" s="12"/>
      <c r="M488" s="12"/>
    </row>
    <row r="489" spans="6:13">
      <c r="F489" s="12"/>
      <c r="G489" s="12"/>
      <c r="H489" s="12"/>
      <c r="I489" s="12"/>
      <c r="J489" s="12"/>
      <c r="K489" s="12"/>
      <c r="L489" s="12"/>
      <c r="M489" s="12"/>
    </row>
    <row r="490" spans="6:13">
      <c r="F490" s="12"/>
      <c r="G490" s="12"/>
      <c r="H490" s="12"/>
      <c r="I490" s="12"/>
      <c r="J490" s="12"/>
      <c r="K490" s="12"/>
      <c r="L490" s="12"/>
      <c r="M490" s="12"/>
    </row>
    <row r="491" spans="6:13">
      <c r="F491" s="12"/>
      <c r="G491" s="12"/>
      <c r="H491" s="12"/>
      <c r="I491" s="12"/>
      <c r="J491" s="12"/>
      <c r="K491" s="12"/>
      <c r="L491" s="12"/>
      <c r="M491" s="12"/>
    </row>
    <row r="492" spans="6:13">
      <c r="F492" s="12"/>
      <c r="G492" s="12"/>
      <c r="H492" s="12"/>
      <c r="I492" s="12"/>
      <c r="J492" s="12"/>
      <c r="K492" s="12"/>
      <c r="L492" s="12"/>
      <c r="M492" s="12"/>
    </row>
    <row r="493" spans="6:13">
      <c r="F493" s="12"/>
      <c r="G493" s="12"/>
      <c r="H493" s="12"/>
      <c r="I493" s="12"/>
      <c r="J493" s="12"/>
      <c r="K493" s="12"/>
      <c r="L493" s="12"/>
      <c r="M493" s="12"/>
    </row>
    <row r="494" spans="6:13">
      <c r="F494" s="12"/>
      <c r="G494" s="12"/>
      <c r="H494" s="12"/>
      <c r="I494" s="12"/>
      <c r="J494" s="12"/>
      <c r="K494" s="12"/>
      <c r="L494" s="12"/>
      <c r="M494" s="12"/>
    </row>
    <row r="495" spans="6:13">
      <c r="F495" s="12"/>
      <c r="G495" s="12"/>
      <c r="H495" s="12"/>
      <c r="I495" s="12"/>
      <c r="J495" s="12"/>
      <c r="K495" s="12"/>
      <c r="L495" s="12"/>
      <c r="M495" s="12"/>
    </row>
    <row r="496" spans="6:13">
      <c r="F496" s="12"/>
      <c r="G496" s="12"/>
      <c r="H496" s="12"/>
      <c r="I496" s="12"/>
      <c r="J496" s="12"/>
      <c r="K496" s="12"/>
      <c r="L496" s="12"/>
      <c r="M496" s="12"/>
    </row>
    <row r="497" spans="6:13">
      <c r="F497" s="12"/>
      <c r="G497" s="12"/>
      <c r="H497" s="12"/>
      <c r="I497" s="12"/>
      <c r="J497" s="12"/>
      <c r="K497" s="12"/>
      <c r="L497" s="12"/>
      <c r="M497" s="12"/>
    </row>
    <row r="498" spans="6:13">
      <c r="F498" s="12"/>
      <c r="G498" s="12"/>
      <c r="H498" s="12"/>
      <c r="I498" s="12"/>
      <c r="J498" s="12"/>
      <c r="K498" s="12"/>
      <c r="L498" s="12"/>
      <c r="M498" s="12"/>
    </row>
    <row r="499" spans="6:13">
      <c r="F499" s="12"/>
      <c r="G499" s="12"/>
      <c r="H499" s="12"/>
      <c r="I499" s="12"/>
      <c r="J499" s="12"/>
      <c r="K499" s="12"/>
      <c r="L499" s="12"/>
      <c r="M499" s="12"/>
    </row>
    <row r="500" spans="6:13">
      <c r="F500" s="12"/>
      <c r="G500" s="12"/>
      <c r="H500" s="12"/>
      <c r="I500" s="12"/>
      <c r="J500" s="12"/>
      <c r="K500" s="12"/>
      <c r="L500" s="12"/>
      <c r="M500" s="12"/>
    </row>
    <row r="501" spans="6:13">
      <c r="F501" s="12"/>
      <c r="G501" s="12"/>
      <c r="H501" s="12"/>
      <c r="I501" s="12"/>
      <c r="J501" s="12"/>
      <c r="K501" s="12"/>
      <c r="L501" s="12"/>
      <c r="M501" s="12"/>
    </row>
    <row r="502" spans="6:13">
      <c r="F502" s="12"/>
      <c r="G502" s="12"/>
      <c r="H502" s="12"/>
      <c r="I502" s="12"/>
      <c r="J502" s="12"/>
      <c r="K502" s="12"/>
      <c r="L502" s="12"/>
      <c r="M502" s="12"/>
    </row>
    <row r="503" spans="6:13">
      <c r="F503" s="12"/>
      <c r="G503" s="12"/>
      <c r="H503" s="12"/>
      <c r="I503" s="12"/>
      <c r="J503" s="12"/>
      <c r="K503" s="12"/>
      <c r="L503" s="12"/>
      <c r="M503" s="12"/>
    </row>
    <row r="504" spans="6:13">
      <c r="F504" s="12"/>
      <c r="G504" s="12"/>
      <c r="H504" s="12"/>
      <c r="I504" s="12"/>
      <c r="J504" s="12"/>
      <c r="K504" s="12"/>
      <c r="L504" s="12"/>
      <c r="M504" s="12"/>
    </row>
    <row r="505" spans="6:13">
      <c r="F505" s="12"/>
      <c r="G505" s="12"/>
      <c r="H505" s="12"/>
      <c r="I505" s="12"/>
      <c r="J505" s="12"/>
      <c r="K505" s="12"/>
      <c r="L505" s="12"/>
      <c r="M505" s="12"/>
    </row>
    <row r="506" spans="6:13">
      <c r="F506" s="12"/>
      <c r="G506" s="12"/>
      <c r="H506" s="12"/>
      <c r="I506" s="12"/>
      <c r="J506" s="12"/>
      <c r="K506" s="12"/>
      <c r="L506" s="12"/>
      <c r="M506" s="12"/>
    </row>
    <row r="507" spans="6:13">
      <c r="F507" s="12"/>
      <c r="G507" s="12"/>
      <c r="H507" s="12"/>
      <c r="I507" s="12"/>
      <c r="J507" s="12"/>
      <c r="K507" s="12"/>
      <c r="L507" s="12"/>
      <c r="M507" s="12"/>
    </row>
    <row r="508" spans="6:13">
      <c r="F508" s="12"/>
      <c r="G508" s="12"/>
      <c r="H508" s="12"/>
      <c r="I508" s="12"/>
      <c r="J508" s="12"/>
      <c r="K508" s="12"/>
      <c r="L508" s="12"/>
      <c r="M508" s="12"/>
    </row>
    <row r="509" spans="6:13">
      <c r="F509" s="12"/>
      <c r="G509" s="12"/>
      <c r="H509" s="12"/>
      <c r="I509" s="12"/>
      <c r="J509" s="12"/>
      <c r="K509" s="12"/>
      <c r="L509" s="12"/>
      <c r="M509" s="12"/>
    </row>
    <row r="510" spans="6:13">
      <c r="F510" s="12"/>
      <c r="G510" s="12"/>
      <c r="H510" s="12"/>
      <c r="I510" s="12"/>
      <c r="J510" s="12"/>
      <c r="K510" s="12"/>
      <c r="L510" s="12"/>
      <c r="M510" s="12"/>
    </row>
    <row r="511" spans="6:13">
      <c r="F511" s="12"/>
      <c r="G511" s="12"/>
      <c r="H511" s="12"/>
      <c r="I511" s="12"/>
      <c r="J511" s="12"/>
      <c r="K511" s="12"/>
      <c r="L511" s="12"/>
      <c r="M511" s="12"/>
    </row>
    <row r="512" spans="6:13">
      <c r="F512" s="12"/>
      <c r="G512" s="12"/>
      <c r="H512" s="12"/>
      <c r="I512" s="12"/>
      <c r="J512" s="12"/>
      <c r="K512" s="12"/>
      <c r="L512" s="12"/>
      <c r="M512" s="12"/>
    </row>
    <row r="513" spans="6:13">
      <c r="F513" s="12"/>
      <c r="G513" s="12"/>
      <c r="H513" s="12"/>
      <c r="I513" s="12"/>
      <c r="J513" s="12"/>
      <c r="K513" s="12"/>
      <c r="L513" s="12"/>
      <c r="M513" s="12"/>
    </row>
    <row r="514" spans="6:13">
      <c r="F514" s="12"/>
      <c r="G514" s="12"/>
      <c r="H514" s="12"/>
      <c r="I514" s="12"/>
      <c r="J514" s="12"/>
      <c r="K514" s="12"/>
      <c r="L514" s="12"/>
      <c r="M514" s="12"/>
    </row>
    <row r="515" spans="6:13">
      <c r="F515" s="12"/>
      <c r="G515" s="12"/>
      <c r="H515" s="12"/>
      <c r="I515" s="12"/>
      <c r="J515" s="12"/>
      <c r="K515" s="12"/>
      <c r="L515" s="12"/>
      <c r="M515" s="12"/>
    </row>
    <row r="516" spans="6:13">
      <c r="F516" s="12"/>
      <c r="G516" s="12"/>
      <c r="H516" s="12"/>
      <c r="I516" s="12"/>
      <c r="J516" s="12"/>
      <c r="K516" s="12"/>
      <c r="L516" s="12"/>
      <c r="M516" s="12"/>
    </row>
    <row r="517" spans="6:13">
      <c r="F517" s="12"/>
      <c r="G517" s="12"/>
      <c r="H517" s="12"/>
      <c r="I517" s="12"/>
      <c r="J517" s="12"/>
      <c r="K517" s="12"/>
      <c r="L517" s="12"/>
      <c r="M517" s="12"/>
    </row>
    <row r="518" spans="6:13">
      <c r="F518" s="12"/>
      <c r="G518" s="12"/>
      <c r="H518" s="12"/>
      <c r="I518" s="12"/>
      <c r="J518" s="12"/>
      <c r="K518" s="12"/>
      <c r="L518" s="12"/>
      <c r="M518" s="12"/>
    </row>
    <row r="519" spans="6:13">
      <c r="F519" s="12"/>
      <c r="G519" s="12"/>
      <c r="H519" s="12"/>
      <c r="I519" s="12"/>
      <c r="J519" s="12"/>
      <c r="K519" s="12"/>
      <c r="L519" s="12"/>
      <c r="M519" s="12"/>
    </row>
    <row r="520" spans="6:13">
      <c r="F520" s="12"/>
      <c r="G520" s="12"/>
      <c r="H520" s="12"/>
      <c r="I520" s="12"/>
      <c r="J520" s="12"/>
      <c r="K520" s="12"/>
      <c r="L520" s="12"/>
      <c r="M520" s="12"/>
    </row>
    <row r="521" spans="6:13">
      <c r="F521" s="12"/>
      <c r="G521" s="12"/>
      <c r="H521" s="12"/>
      <c r="I521" s="12"/>
      <c r="J521" s="12"/>
      <c r="K521" s="12"/>
      <c r="L521" s="12"/>
      <c r="M521" s="12"/>
    </row>
    <row r="522" spans="6:13">
      <c r="F522" s="12"/>
      <c r="G522" s="12"/>
      <c r="H522" s="12"/>
      <c r="I522" s="12"/>
      <c r="J522" s="12"/>
      <c r="K522" s="12"/>
      <c r="L522" s="12"/>
      <c r="M522" s="12"/>
    </row>
    <row r="523" spans="6:13">
      <c r="F523" s="12"/>
      <c r="G523" s="12"/>
      <c r="H523" s="12"/>
      <c r="I523" s="12"/>
      <c r="J523" s="12"/>
      <c r="K523" s="12"/>
      <c r="L523" s="12"/>
      <c r="M523" s="12"/>
    </row>
    <row r="524" spans="6:13">
      <c r="F524" s="12"/>
      <c r="G524" s="12"/>
      <c r="H524" s="12"/>
      <c r="I524" s="12"/>
      <c r="J524" s="12"/>
      <c r="K524" s="12"/>
      <c r="L524" s="12"/>
      <c r="M524" s="12"/>
    </row>
    <row r="525" spans="6:13">
      <c r="F525" s="12"/>
      <c r="G525" s="12"/>
      <c r="H525" s="12"/>
      <c r="I525" s="12"/>
      <c r="J525" s="12"/>
      <c r="K525" s="12"/>
      <c r="L525" s="12"/>
      <c r="M525" s="12"/>
    </row>
    <row r="526" spans="6:13">
      <c r="F526" s="12"/>
      <c r="G526" s="12"/>
      <c r="H526" s="12"/>
      <c r="I526" s="12"/>
      <c r="J526" s="12"/>
      <c r="K526" s="12"/>
      <c r="L526" s="12"/>
      <c r="M526" s="12"/>
    </row>
    <row r="527" spans="6:13">
      <c r="F527" s="12"/>
      <c r="G527" s="12"/>
      <c r="H527" s="12"/>
      <c r="I527" s="12"/>
      <c r="J527" s="12"/>
      <c r="K527" s="12"/>
      <c r="L527" s="12"/>
      <c r="M527" s="12"/>
    </row>
    <row r="528" spans="6:13">
      <c r="F528" s="12"/>
      <c r="G528" s="12"/>
      <c r="H528" s="12"/>
      <c r="I528" s="12"/>
      <c r="J528" s="12"/>
      <c r="K528" s="12"/>
      <c r="L528" s="12"/>
      <c r="M528" s="12"/>
    </row>
    <row r="529" spans="6:13">
      <c r="F529" s="12"/>
      <c r="G529" s="12"/>
      <c r="H529" s="12"/>
      <c r="I529" s="12"/>
      <c r="J529" s="12"/>
      <c r="K529" s="12"/>
      <c r="L529" s="12"/>
      <c r="M529" s="12"/>
    </row>
    <row r="530" spans="6:13">
      <c r="F530" s="12"/>
      <c r="G530" s="12"/>
      <c r="H530" s="12"/>
      <c r="I530" s="12"/>
      <c r="J530" s="12"/>
      <c r="K530" s="12"/>
      <c r="L530" s="12"/>
      <c r="M530" s="12"/>
    </row>
    <row r="531" spans="6:13">
      <c r="F531" s="12"/>
      <c r="G531" s="12"/>
      <c r="H531" s="12"/>
      <c r="I531" s="12"/>
      <c r="J531" s="12"/>
      <c r="K531" s="12"/>
      <c r="L531" s="12"/>
      <c r="M531" s="12"/>
    </row>
    <row r="532" spans="6:13">
      <c r="F532" s="12"/>
      <c r="G532" s="12"/>
      <c r="H532" s="12"/>
      <c r="I532" s="12"/>
      <c r="J532" s="12"/>
      <c r="K532" s="12"/>
      <c r="L532" s="12"/>
      <c r="M532" s="12"/>
    </row>
    <row r="533" spans="6:13">
      <c r="F533" s="12"/>
      <c r="G533" s="12"/>
      <c r="H533" s="12"/>
      <c r="I533" s="12"/>
      <c r="J533" s="12"/>
      <c r="K533" s="12"/>
      <c r="L533" s="12"/>
      <c r="M533" s="12"/>
    </row>
    <row r="534" spans="6:13">
      <c r="F534" s="12"/>
      <c r="G534" s="12"/>
      <c r="H534" s="12"/>
      <c r="I534" s="12"/>
      <c r="J534" s="12"/>
      <c r="K534" s="12"/>
      <c r="L534" s="12"/>
      <c r="M534" s="12"/>
    </row>
    <row r="535" spans="6:13">
      <c r="F535" s="12"/>
      <c r="G535" s="12"/>
      <c r="H535" s="12"/>
      <c r="I535" s="12"/>
      <c r="J535" s="12"/>
      <c r="K535" s="12"/>
      <c r="L535" s="12"/>
      <c r="M535" s="12"/>
    </row>
    <row r="536" spans="6:13">
      <c r="F536" s="12"/>
      <c r="G536" s="12"/>
      <c r="H536" s="12"/>
      <c r="I536" s="12"/>
      <c r="J536" s="12"/>
      <c r="K536" s="12"/>
      <c r="L536" s="12"/>
      <c r="M536" s="12"/>
    </row>
    <row r="537" spans="6:13">
      <c r="F537" s="12"/>
      <c r="G537" s="12"/>
      <c r="H537" s="12"/>
      <c r="I537" s="12"/>
      <c r="J537" s="12"/>
      <c r="K537" s="12"/>
      <c r="L537" s="12"/>
      <c r="M537" s="12"/>
    </row>
    <row r="538" spans="6:13">
      <c r="F538" s="12"/>
      <c r="G538" s="12"/>
      <c r="H538" s="12"/>
      <c r="I538" s="12"/>
      <c r="J538" s="12"/>
      <c r="K538" s="12"/>
      <c r="L538" s="12"/>
      <c r="M538" s="12"/>
    </row>
    <row r="539" spans="6:13">
      <c r="F539" s="12"/>
      <c r="G539" s="12"/>
      <c r="H539" s="12"/>
      <c r="I539" s="12"/>
      <c r="J539" s="12"/>
      <c r="K539" s="12"/>
      <c r="L539" s="12"/>
      <c r="M539" s="12"/>
    </row>
    <row r="540" spans="6:13">
      <c r="F540" s="12"/>
      <c r="G540" s="12"/>
      <c r="H540" s="12"/>
      <c r="I540" s="12"/>
      <c r="J540" s="12"/>
      <c r="K540" s="12"/>
      <c r="L540" s="12"/>
      <c r="M540" s="12"/>
    </row>
    <row r="541" spans="6:13">
      <c r="F541" s="12"/>
      <c r="G541" s="12"/>
      <c r="H541" s="12"/>
      <c r="I541" s="12"/>
      <c r="J541" s="12"/>
      <c r="K541" s="12"/>
      <c r="L541" s="12"/>
      <c r="M541" s="12"/>
    </row>
    <row r="542" spans="6:13">
      <c r="F542" s="12"/>
      <c r="G542" s="12"/>
      <c r="H542" s="12"/>
      <c r="I542" s="12"/>
      <c r="J542" s="12"/>
      <c r="K542" s="12"/>
      <c r="L542" s="12"/>
      <c r="M542" s="12"/>
    </row>
    <row r="543" spans="6:13">
      <c r="F543" s="12"/>
      <c r="G543" s="12"/>
      <c r="H543" s="12"/>
      <c r="I543" s="12"/>
      <c r="J543" s="12"/>
      <c r="K543" s="12"/>
      <c r="L543" s="12"/>
      <c r="M543" s="12"/>
    </row>
    <row r="544" spans="6:13">
      <c r="F544" s="12"/>
      <c r="G544" s="12"/>
      <c r="H544" s="12"/>
      <c r="I544" s="12"/>
      <c r="J544" s="12"/>
      <c r="K544" s="12"/>
      <c r="L544" s="12"/>
      <c r="M544" s="12"/>
    </row>
    <row r="545" spans="6:13">
      <c r="F545" s="12"/>
      <c r="G545" s="12"/>
      <c r="H545" s="12"/>
      <c r="I545" s="12"/>
      <c r="J545" s="12"/>
      <c r="K545" s="12"/>
      <c r="L545" s="12"/>
      <c r="M545" s="12"/>
    </row>
    <row r="546" spans="6:13">
      <c r="F546" s="12"/>
      <c r="G546" s="12"/>
      <c r="H546" s="12"/>
      <c r="I546" s="12"/>
      <c r="J546" s="12"/>
      <c r="K546" s="12"/>
      <c r="L546" s="12"/>
      <c r="M546" s="12"/>
    </row>
    <row r="547" spans="6:13">
      <c r="F547" s="12"/>
      <c r="G547" s="12"/>
      <c r="H547" s="12"/>
      <c r="I547" s="12"/>
      <c r="J547" s="12"/>
      <c r="K547" s="12"/>
      <c r="L547" s="12"/>
      <c r="M547" s="12"/>
    </row>
    <row r="548" spans="6:13">
      <c r="F548" s="12"/>
      <c r="G548" s="12"/>
      <c r="H548" s="12"/>
      <c r="I548" s="12"/>
      <c r="J548" s="12"/>
      <c r="K548" s="12"/>
      <c r="L548" s="12"/>
      <c r="M548" s="12"/>
    </row>
    <row r="549" spans="6:13">
      <c r="F549" s="12"/>
      <c r="G549" s="12"/>
      <c r="H549" s="12"/>
      <c r="I549" s="12"/>
      <c r="J549" s="12"/>
      <c r="K549" s="12"/>
      <c r="L549" s="12"/>
      <c r="M549" s="12"/>
    </row>
    <row r="550" spans="6:13">
      <c r="F550" s="12"/>
      <c r="G550" s="12"/>
      <c r="H550" s="12"/>
      <c r="I550" s="12"/>
      <c r="J550" s="12"/>
      <c r="K550" s="12"/>
      <c r="L550" s="12"/>
      <c r="M550" s="12"/>
    </row>
    <row r="551" spans="6:13">
      <c r="F551" s="12"/>
      <c r="G551" s="12"/>
      <c r="H551" s="12"/>
      <c r="I551" s="12"/>
      <c r="J551" s="12"/>
      <c r="K551" s="12"/>
      <c r="L551" s="12"/>
      <c r="M551" s="12"/>
    </row>
    <row r="552" spans="6:13">
      <c r="F552" s="12"/>
      <c r="G552" s="12"/>
      <c r="H552" s="12"/>
      <c r="I552" s="12"/>
      <c r="J552" s="12"/>
      <c r="K552" s="12"/>
      <c r="L552" s="12"/>
      <c r="M552" s="12"/>
    </row>
    <row r="553" spans="6:13">
      <c r="F553" s="12"/>
      <c r="G553" s="12"/>
      <c r="H553" s="12"/>
      <c r="I553" s="12"/>
      <c r="J553" s="12"/>
      <c r="K553" s="12"/>
      <c r="L553" s="12"/>
      <c r="M553" s="12"/>
    </row>
    <row r="554" spans="6:13">
      <c r="F554" s="12"/>
      <c r="G554" s="12"/>
      <c r="H554" s="12"/>
      <c r="I554" s="12"/>
      <c r="J554" s="12"/>
      <c r="K554" s="12"/>
      <c r="L554" s="12"/>
      <c r="M554" s="12"/>
    </row>
    <row r="555" spans="6:13">
      <c r="F555" s="12"/>
      <c r="G555" s="12"/>
      <c r="H555" s="12"/>
      <c r="I555" s="12"/>
      <c r="J555" s="12"/>
      <c r="K555" s="12"/>
      <c r="L555" s="12"/>
      <c r="M555" s="12"/>
    </row>
    <row r="556" spans="6:13">
      <c r="F556" s="12"/>
      <c r="G556" s="12"/>
      <c r="H556" s="12"/>
      <c r="I556" s="12"/>
      <c r="J556" s="12"/>
      <c r="K556" s="12"/>
      <c r="L556" s="12"/>
      <c r="M556" s="12"/>
    </row>
    <row r="557" spans="6:13">
      <c r="F557" s="12"/>
      <c r="G557" s="12"/>
      <c r="H557" s="12"/>
      <c r="I557" s="12"/>
      <c r="J557" s="12"/>
      <c r="K557" s="12"/>
      <c r="L557" s="12"/>
      <c r="M557" s="12"/>
    </row>
    <row r="558" spans="6:13">
      <c r="F558" s="12"/>
      <c r="G558" s="12"/>
      <c r="H558" s="12"/>
      <c r="I558" s="12"/>
      <c r="J558" s="12"/>
      <c r="K558" s="12"/>
      <c r="L558" s="12"/>
      <c r="M558" s="12"/>
    </row>
    <row r="559" spans="6:13">
      <c r="F559" s="12"/>
      <c r="G559" s="12"/>
      <c r="H559" s="12"/>
      <c r="I559" s="12"/>
      <c r="J559" s="12"/>
      <c r="K559" s="12"/>
      <c r="L559" s="12"/>
      <c r="M559" s="12"/>
    </row>
    <row r="560" spans="6:13">
      <c r="F560" s="12"/>
      <c r="G560" s="12"/>
      <c r="H560" s="12"/>
      <c r="I560" s="12"/>
      <c r="J560" s="12"/>
      <c r="K560" s="12"/>
      <c r="L560" s="12"/>
      <c r="M560" s="12"/>
    </row>
    <row r="561" spans="6:13">
      <c r="F561" s="12"/>
      <c r="G561" s="12"/>
      <c r="H561" s="12"/>
      <c r="I561" s="12"/>
      <c r="J561" s="12"/>
      <c r="K561" s="12"/>
      <c r="L561" s="12"/>
      <c r="M561" s="12"/>
    </row>
    <row r="562" spans="6:13">
      <c r="F562" s="12"/>
      <c r="G562" s="12"/>
      <c r="H562" s="12"/>
      <c r="I562" s="12"/>
      <c r="J562" s="12"/>
      <c r="K562" s="12"/>
      <c r="L562" s="12"/>
      <c r="M562" s="12"/>
    </row>
    <row r="563" spans="6:13">
      <c r="F563" s="12"/>
      <c r="G563" s="12"/>
      <c r="H563" s="12"/>
      <c r="I563" s="12"/>
      <c r="J563" s="12"/>
      <c r="K563" s="12"/>
      <c r="L563" s="12"/>
      <c r="M563" s="12"/>
    </row>
    <row r="564" spans="6:13">
      <c r="F564" s="12"/>
      <c r="G564" s="12"/>
      <c r="H564" s="12"/>
      <c r="I564" s="12"/>
      <c r="J564" s="12"/>
      <c r="K564" s="12"/>
      <c r="L564" s="12"/>
      <c r="M564" s="12"/>
    </row>
    <row r="565" spans="6:13">
      <c r="F565" s="12"/>
      <c r="G565" s="12"/>
      <c r="H565" s="12"/>
      <c r="I565" s="12"/>
      <c r="J565" s="12"/>
      <c r="K565" s="12"/>
      <c r="L565" s="12"/>
      <c r="M565" s="12"/>
    </row>
    <row r="566" spans="6:13">
      <c r="F566" s="12"/>
      <c r="G566" s="12"/>
      <c r="H566" s="12"/>
      <c r="I566" s="12"/>
      <c r="J566" s="12"/>
      <c r="K566" s="12"/>
      <c r="L566" s="12"/>
      <c r="M566" s="12"/>
    </row>
    <row r="567" spans="6:13">
      <c r="F567" s="12"/>
      <c r="G567" s="12"/>
      <c r="H567" s="12"/>
      <c r="I567" s="12"/>
      <c r="J567" s="12"/>
      <c r="K567" s="12"/>
      <c r="L567" s="12"/>
      <c r="M567" s="12"/>
    </row>
    <row r="568" spans="6:13">
      <c r="F568" s="12"/>
      <c r="G568" s="12"/>
      <c r="H568" s="12"/>
      <c r="I568" s="12"/>
      <c r="J568" s="12"/>
      <c r="K568" s="12"/>
      <c r="L568" s="12"/>
      <c r="M568" s="12"/>
    </row>
    <row r="569" spans="6:13">
      <c r="F569" s="12"/>
      <c r="G569" s="12"/>
      <c r="H569" s="12"/>
      <c r="I569" s="12"/>
      <c r="J569" s="12"/>
      <c r="K569" s="12"/>
      <c r="L569" s="12"/>
      <c r="M569" s="12"/>
    </row>
    <row r="570" spans="6:13">
      <c r="F570" s="12"/>
      <c r="G570" s="12"/>
      <c r="H570" s="12"/>
      <c r="I570" s="12"/>
      <c r="J570" s="12"/>
      <c r="K570" s="12"/>
      <c r="L570" s="12"/>
      <c r="M570" s="12"/>
    </row>
    <row r="571" spans="6:13">
      <c r="F571" s="12"/>
      <c r="G571" s="12"/>
      <c r="H571" s="12"/>
      <c r="I571" s="12"/>
      <c r="J571" s="12"/>
      <c r="K571" s="12"/>
      <c r="L571" s="12"/>
      <c r="M571" s="12"/>
    </row>
    <row r="572" spans="6:13">
      <c r="F572" s="12"/>
      <c r="G572" s="12"/>
      <c r="H572" s="12"/>
      <c r="I572" s="12"/>
      <c r="J572" s="12"/>
      <c r="K572" s="12"/>
      <c r="L572" s="12"/>
      <c r="M572" s="12"/>
    </row>
    <row r="573" spans="6:13">
      <c r="F573" s="12"/>
      <c r="G573" s="12"/>
      <c r="H573" s="12"/>
      <c r="I573" s="12"/>
      <c r="J573" s="12"/>
      <c r="K573" s="12"/>
      <c r="L573" s="12"/>
      <c r="M573" s="12"/>
    </row>
    <row r="574" spans="6:13">
      <c r="F574" s="12"/>
      <c r="G574" s="12"/>
      <c r="H574" s="12"/>
      <c r="I574" s="12"/>
      <c r="J574" s="12"/>
      <c r="K574" s="12"/>
      <c r="L574" s="12"/>
      <c r="M574" s="12"/>
    </row>
    <row r="575" spans="6:13">
      <c r="F575" s="12"/>
      <c r="G575" s="12"/>
      <c r="H575" s="12"/>
      <c r="I575" s="12"/>
      <c r="J575" s="12"/>
      <c r="K575" s="12"/>
      <c r="L575" s="12"/>
      <c r="M575" s="12"/>
    </row>
    <row r="576" spans="6:13">
      <c r="F576" s="12"/>
      <c r="G576" s="12"/>
      <c r="H576" s="12"/>
      <c r="I576" s="12"/>
      <c r="J576" s="12"/>
      <c r="K576" s="12"/>
      <c r="L576" s="12"/>
      <c r="M576" s="12"/>
    </row>
    <row r="577" spans="6:13">
      <c r="F577" s="12"/>
      <c r="G577" s="12"/>
      <c r="H577" s="12"/>
      <c r="I577" s="12"/>
      <c r="J577" s="12"/>
      <c r="K577" s="12"/>
      <c r="L577" s="12"/>
      <c r="M577" s="12"/>
    </row>
    <row r="578" spans="6:13">
      <c r="F578" s="12"/>
      <c r="G578" s="12"/>
      <c r="H578" s="12"/>
      <c r="I578" s="12"/>
      <c r="J578" s="12"/>
      <c r="K578" s="12"/>
      <c r="L578" s="12"/>
      <c r="M578" s="12"/>
    </row>
    <row r="579" spans="6:13">
      <c r="F579" s="12"/>
      <c r="G579" s="12"/>
      <c r="H579" s="12"/>
      <c r="I579" s="12"/>
      <c r="J579" s="12"/>
      <c r="K579" s="12"/>
      <c r="L579" s="12"/>
      <c r="M579" s="12"/>
    </row>
    <row r="580" spans="6:13">
      <c r="F580" s="12"/>
      <c r="G580" s="12"/>
      <c r="H580" s="12"/>
      <c r="I580" s="12"/>
      <c r="J580" s="12"/>
      <c r="K580" s="12"/>
      <c r="L580" s="12"/>
      <c r="M580" s="12"/>
    </row>
    <row r="581" spans="6:13">
      <c r="F581" s="12"/>
      <c r="G581" s="12"/>
      <c r="H581" s="12"/>
      <c r="I581" s="12"/>
      <c r="J581" s="12"/>
      <c r="K581" s="12"/>
      <c r="L581" s="12"/>
      <c r="M581" s="12"/>
    </row>
    <row r="582" spans="6:13">
      <c r="F582" s="12"/>
      <c r="G582" s="12"/>
      <c r="H582" s="12"/>
      <c r="I582" s="12"/>
      <c r="J582" s="12"/>
      <c r="K582" s="12"/>
      <c r="L582" s="12"/>
      <c r="M582" s="12"/>
    </row>
    <row r="583" spans="6:13">
      <c r="F583" s="12"/>
      <c r="G583" s="12"/>
      <c r="H583" s="12"/>
      <c r="I583" s="12"/>
      <c r="J583" s="12"/>
      <c r="K583" s="12"/>
      <c r="L583" s="12"/>
      <c r="M583" s="12"/>
    </row>
    <row r="584" spans="6:13">
      <c r="F584" s="12"/>
      <c r="G584" s="12"/>
      <c r="H584" s="12"/>
      <c r="I584" s="12"/>
      <c r="J584" s="12"/>
      <c r="K584" s="12"/>
      <c r="L584" s="12"/>
      <c r="M584" s="12"/>
    </row>
    <row r="585" spans="6:13">
      <c r="F585" s="12"/>
      <c r="G585" s="12"/>
      <c r="H585" s="12"/>
      <c r="I585" s="12"/>
      <c r="J585" s="12"/>
      <c r="K585" s="12"/>
      <c r="L585" s="12"/>
      <c r="M585" s="12"/>
    </row>
    <row r="586" spans="6:13">
      <c r="F586" s="12"/>
      <c r="G586" s="12"/>
      <c r="H586" s="12"/>
      <c r="I586" s="12"/>
      <c r="J586" s="12"/>
      <c r="K586" s="12"/>
      <c r="L586" s="12"/>
      <c r="M586" s="12"/>
    </row>
    <row r="587" spans="6:13">
      <c r="F587" s="12"/>
      <c r="G587" s="12"/>
      <c r="H587" s="12"/>
      <c r="I587" s="12"/>
      <c r="J587" s="12"/>
      <c r="K587" s="12"/>
      <c r="L587" s="12"/>
      <c r="M587" s="12"/>
    </row>
    <row r="588" spans="6:13">
      <c r="F588" s="12"/>
      <c r="G588" s="12"/>
      <c r="H588" s="12"/>
      <c r="I588" s="12"/>
      <c r="J588" s="12"/>
      <c r="K588" s="12"/>
      <c r="L588" s="12"/>
      <c r="M588" s="12"/>
    </row>
    <row r="589" spans="6:13">
      <c r="F589" s="12"/>
      <c r="G589" s="12"/>
      <c r="H589" s="12"/>
      <c r="I589" s="12"/>
      <c r="J589" s="12"/>
      <c r="K589" s="12"/>
      <c r="L589" s="12"/>
      <c r="M589" s="12"/>
    </row>
    <row r="590" spans="6:13">
      <c r="F590" s="12"/>
      <c r="G590" s="12"/>
      <c r="H590" s="12"/>
      <c r="I590" s="12"/>
      <c r="J590" s="12"/>
      <c r="K590" s="12"/>
      <c r="L590" s="12"/>
      <c r="M590" s="12"/>
    </row>
    <row r="591" spans="6:13">
      <c r="F591" s="12"/>
      <c r="G591" s="12"/>
      <c r="H591" s="12"/>
      <c r="I591" s="12"/>
      <c r="J591" s="12"/>
      <c r="K591" s="12"/>
      <c r="L591" s="12"/>
      <c r="M591" s="12"/>
    </row>
    <row r="592" spans="6:13">
      <c r="F592" s="12"/>
      <c r="G592" s="12"/>
      <c r="H592" s="12"/>
      <c r="I592" s="12"/>
      <c r="J592" s="12"/>
      <c r="K592" s="12"/>
      <c r="L592" s="12"/>
      <c r="M592" s="12"/>
    </row>
    <row r="593" spans="6:13">
      <c r="F593" s="12"/>
      <c r="G593" s="12"/>
      <c r="H593" s="12"/>
      <c r="I593" s="12"/>
      <c r="J593" s="12"/>
      <c r="K593" s="12"/>
      <c r="L593" s="12"/>
      <c r="M593" s="12"/>
    </row>
    <row r="594" spans="6:13">
      <c r="F594" s="12"/>
      <c r="G594" s="12"/>
      <c r="H594" s="12"/>
      <c r="I594" s="12"/>
      <c r="J594" s="12"/>
      <c r="K594" s="12"/>
      <c r="L594" s="12"/>
      <c r="M594" s="12"/>
    </row>
    <row r="595" spans="6:13">
      <c r="F595" s="12"/>
      <c r="G595" s="12"/>
      <c r="H595" s="12"/>
      <c r="I595" s="12"/>
      <c r="J595" s="12"/>
      <c r="K595" s="12"/>
      <c r="L595" s="12"/>
      <c r="M595" s="12"/>
    </row>
    <row r="596" spans="6:13">
      <c r="F596" s="12"/>
      <c r="G596" s="12"/>
      <c r="H596" s="12"/>
      <c r="I596" s="12"/>
      <c r="J596" s="12"/>
      <c r="K596" s="12"/>
      <c r="L596" s="12"/>
      <c r="M596" s="12"/>
    </row>
    <row r="597" spans="6:13">
      <c r="F597" s="12"/>
      <c r="G597" s="12"/>
      <c r="H597" s="12"/>
      <c r="I597" s="12"/>
      <c r="J597" s="12"/>
      <c r="K597" s="12"/>
      <c r="L597" s="12"/>
      <c r="M597" s="12"/>
    </row>
    <row r="598" spans="6:13">
      <c r="F598" s="12"/>
      <c r="G598" s="12"/>
      <c r="H598" s="12"/>
      <c r="I598" s="12"/>
      <c r="J598" s="12"/>
      <c r="K598" s="12"/>
      <c r="L598" s="12"/>
      <c r="M598" s="12"/>
    </row>
    <row r="599" spans="6:13">
      <c r="F599" s="12"/>
      <c r="G599" s="12"/>
      <c r="H599" s="12"/>
      <c r="I599" s="12"/>
      <c r="J599" s="12"/>
      <c r="K599" s="12"/>
      <c r="L599" s="12"/>
      <c r="M599" s="12"/>
    </row>
    <row r="600" spans="6:13">
      <c r="F600" s="12"/>
      <c r="G600" s="12"/>
      <c r="H600" s="12"/>
      <c r="I600" s="12"/>
      <c r="J600" s="12"/>
      <c r="K600" s="12"/>
      <c r="L600" s="12"/>
      <c r="M600" s="12"/>
    </row>
    <row r="601" spans="6:13">
      <c r="F601" s="12"/>
      <c r="G601" s="12"/>
      <c r="H601" s="12"/>
      <c r="I601" s="12"/>
      <c r="J601" s="12"/>
      <c r="K601" s="12"/>
      <c r="L601" s="12"/>
      <c r="M601" s="12"/>
    </row>
    <row r="602" spans="6:13">
      <c r="F602" s="12"/>
      <c r="G602" s="12"/>
      <c r="H602" s="12"/>
      <c r="I602" s="12"/>
      <c r="J602" s="12"/>
      <c r="K602" s="12"/>
      <c r="L602" s="12"/>
      <c r="M602" s="12"/>
    </row>
    <row r="603" spans="6:13">
      <c r="F603" s="12"/>
      <c r="G603" s="12"/>
      <c r="H603" s="12"/>
      <c r="I603" s="12"/>
      <c r="J603" s="12"/>
      <c r="K603" s="12"/>
      <c r="L603" s="12"/>
      <c r="M603" s="12"/>
    </row>
    <row r="604" spans="6:13">
      <c r="F604" s="12"/>
      <c r="G604" s="12"/>
      <c r="H604" s="12"/>
      <c r="I604" s="12"/>
      <c r="J604" s="12"/>
      <c r="K604" s="12"/>
      <c r="L604" s="12"/>
      <c r="M604" s="12"/>
    </row>
    <row r="605" spans="6:13">
      <c r="F605" s="12"/>
      <c r="G605" s="12"/>
      <c r="H605" s="12"/>
      <c r="I605" s="12"/>
      <c r="J605" s="12"/>
      <c r="K605" s="12"/>
      <c r="L605" s="12"/>
      <c r="M605" s="12"/>
    </row>
    <row r="606" spans="6:13">
      <c r="F606" s="12"/>
      <c r="G606" s="12"/>
      <c r="H606" s="12"/>
      <c r="I606" s="12"/>
      <c r="J606" s="12"/>
      <c r="K606" s="12"/>
      <c r="L606" s="12"/>
      <c r="M606" s="12"/>
    </row>
    <row r="607" spans="6:13">
      <c r="F607" s="12"/>
      <c r="G607" s="12"/>
      <c r="H607" s="12"/>
      <c r="I607" s="12"/>
      <c r="J607" s="12"/>
      <c r="K607" s="12"/>
      <c r="L607" s="12"/>
      <c r="M607" s="12"/>
    </row>
    <row r="608" spans="6:13">
      <c r="F608" s="12"/>
      <c r="G608" s="12"/>
      <c r="H608" s="12"/>
      <c r="I608" s="12"/>
      <c r="J608" s="12"/>
      <c r="K608" s="12"/>
      <c r="L608" s="12"/>
      <c r="M608" s="12"/>
    </row>
    <row r="609" spans="6:13">
      <c r="F609" s="12"/>
      <c r="G609" s="12"/>
      <c r="H609" s="12"/>
      <c r="I609" s="12"/>
      <c r="J609" s="12"/>
      <c r="K609" s="12"/>
      <c r="L609" s="12"/>
      <c r="M609" s="12"/>
    </row>
    <row r="610" spans="6:13">
      <c r="F610" s="12"/>
      <c r="G610" s="12"/>
      <c r="H610" s="12"/>
      <c r="I610" s="12"/>
      <c r="J610" s="12"/>
      <c r="K610" s="12"/>
      <c r="L610" s="12"/>
      <c r="M610" s="12"/>
    </row>
    <row r="611" spans="6:13">
      <c r="F611" s="12"/>
      <c r="G611" s="12"/>
      <c r="H611" s="12"/>
      <c r="I611" s="12"/>
      <c r="J611" s="12"/>
      <c r="K611" s="12"/>
      <c r="L611" s="12"/>
      <c r="M611" s="12"/>
    </row>
    <row r="612" spans="6:13">
      <c r="F612" s="12"/>
      <c r="G612" s="12"/>
      <c r="H612" s="12"/>
      <c r="I612" s="12"/>
      <c r="J612" s="12"/>
      <c r="K612" s="12"/>
      <c r="L612" s="12"/>
      <c r="M612" s="12"/>
    </row>
    <row r="613" spans="6:13">
      <c r="F613" s="12"/>
      <c r="G613" s="12"/>
      <c r="H613" s="12"/>
      <c r="I613" s="12"/>
      <c r="J613" s="12"/>
      <c r="K613" s="12"/>
      <c r="L613" s="12"/>
      <c r="M613" s="12"/>
    </row>
    <row r="614" spans="6:13">
      <c r="F614" s="12"/>
      <c r="G614" s="12"/>
      <c r="H614" s="12"/>
      <c r="I614" s="12"/>
      <c r="J614" s="12"/>
      <c r="K614" s="12"/>
      <c r="L614" s="12"/>
      <c r="M614" s="12"/>
    </row>
    <row r="615" spans="6:13">
      <c r="F615" s="12"/>
      <c r="G615" s="12"/>
      <c r="H615" s="12"/>
      <c r="I615" s="12"/>
      <c r="J615" s="12"/>
      <c r="K615" s="12"/>
      <c r="L615" s="12"/>
      <c r="M615" s="12"/>
    </row>
    <row r="616" spans="6:13">
      <c r="F616" s="12"/>
      <c r="G616" s="12"/>
      <c r="H616" s="12"/>
      <c r="I616" s="12"/>
      <c r="J616" s="12"/>
      <c r="K616" s="12"/>
      <c r="L616" s="12"/>
      <c r="M616" s="12"/>
    </row>
    <row r="617" spans="6:13">
      <c r="F617" s="12"/>
      <c r="G617" s="12"/>
      <c r="H617" s="12"/>
      <c r="I617" s="12"/>
      <c r="J617" s="12"/>
      <c r="K617" s="12"/>
      <c r="L617" s="12"/>
      <c r="M617" s="12"/>
    </row>
    <row r="618" spans="6:13">
      <c r="F618" s="12"/>
      <c r="G618" s="12"/>
      <c r="H618" s="12"/>
      <c r="I618" s="12"/>
      <c r="J618" s="12"/>
      <c r="K618" s="12"/>
      <c r="L618" s="12"/>
      <c r="M618" s="12"/>
    </row>
    <row r="619" spans="6:13">
      <c r="F619" s="12"/>
      <c r="G619" s="12"/>
      <c r="H619" s="12"/>
      <c r="I619" s="12"/>
      <c r="J619" s="12"/>
      <c r="K619" s="12"/>
      <c r="L619" s="12"/>
      <c r="M619" s="12"/>
    </row>
    <row r="620" spans="6:13">
      <c r="F620" s="12"/>
      <c r="G620" s="12"/>
      <c r="H620" s="12"/>
      <c r="I620" s="12"/>
      <c r="J620" s="12"/>
      <c r="K620" s="12"/>
      <c r="L620" s="12"/>
      <c r="M620" s="12"/>
    </row>
    <row r="621" spans="6:13">
      <c r="F621" s="12"/>
      <c r="G621" s="12"/>
      <c r="H621" s="12"/>
      <c r="I621" s="12"/>
      <c r="J621" s="12"/>
      <c r="K621" s="12"/>
      <c r="L621" s="12"/>
      <c r="M621" s="12"/>
    </row>
    <row r="622" spans="6:13">
      <c r="F622" s="12"/>
      <c r="G622" s="12"/>
      <c r="H622" s="12"/>
      <c r="I622" s="12"/>
      <c r="J622" s="12"/>
      <c r="K622" s="12"/>
      <c r="L622" s="12"/>
      <c r="M622" s="12"/>
    </row>
    <row r="623" spans="6:13">
      <c r="F623" s="12"/>
      <c r="G623" s="12"/>
      <c r="H623" s="12"/>
      <c r="I623" s="12"/>
      <c r="J623" s="12"/>
      <c r="K623" s="12"/>
      <c r="L623" s="12"/>
      <c r="M623" s="12"/>
    </row>
    <row r="624" spans="6:13">
      <c r="F624" s="12"/>
      <c r="G624" s="12"/>
      <c r="H624" s="12"/>
      <c r="I624" s="12"/>
      <c r="J624" s="12"/>
      <c r="K624" s="12"/>
      <c r="L624" s="12"/>
      <c r="M624" s="12"/>
    </row>
    <row r="625" spans="6:13">
      <c r="F625" s="12"/>
      <c r="G625" s="12"/>
      <c r="H625" s="12"/>
      <c r="I625" s="12"/>
      <c r="J625" s="12"/>
      <c r="K625" s="12"/>
      <c r="L625" s="12"/>
      <c r="M625" s="12"/>
    </row>
    <row r="626" spans="6:13">
      <c r="F626" s="12"/>
      <c r="G626" s="12"/>
      <c r="H626" s="12"/>
      <c r="I626" s="12"/>
      <c r="J626" s="12"/>
      <c r="K626" s="12"/>
      <c r="L626" s="12"/>
      <c r="M626" s="12"/>
    </row>
    <row r="627" spans="6:13">
      <c r="F627" s="12"/>
      <c r="G627" s="12"/>
      <c r="H627" s="12"/>
      <c r="I627" s="12"/>
      <c r="J627" s="12"/>
      <c r="K627" s="12"/>
      <c r="L627" s="12"/>
      <c r="M627" s="12"/>
    </row>
    <row r="628" spans="6:13">
      <c r="F628" s="12"/>
      <c r="G628" s="12"/>
      <c r="H628" s="12"/>
      <c r="I628" s="12"/>
      <c r="J628" s="12"/>
      <c r="K628" s="12"/>
      <c r="L628" s="12"/>
      <c r="M628" s="12"/>
    </row>
    <row r="629" spans="6:13">
      <c r="F629" s="12"/>
      <c r="G629" s="12"/>
      <c r="H629" s="12"/>
      <c r="I629" s="12"/>
      <c r="J629" s="12"/>
      <c r="K629" s="12"/>
      <c r="L629" s="12"/>
      <c r="M629" s="12"/>
    </row>
    <row r="630" spans="6:13">
      <c r="F630" s="12"/>
      <c r="G630" s="12"/>
      <c r="H630" s="12"/>
      <c r="I630" s="12"/>
      <c r="J630" s="12"/>
      <c r="K630" s="12"/>
      <c r="L630" s="12"/>
      <c r="M630" s="12"/>
    </row>
    <row r="631" spans="6:13">
      <c r="F631" s="12"/>
      <c r="G631" s="12"/>
      <c r="H631" s="12"/>
      <c r="I631" s="12"/>
      <c r="J631" s="12"/>
      <c r="K631" s="12"/>
      <c r="L631" s="12"/>
      <c r="M631" s="12"/>
    </row>
    <row r="632" spans="6:13">
      <c r="F632" s="12"/>
      <c r="G632" s="12"/>
      <c r="H632" s="12"/>
      <c r="I632" s="12"/>
      <c r="J632" s="12"/>
      <c r="K632" s="12"/>
      <c r="L632" s="12"/>
      <c r="M632" s="12"/>
    </row>
    <row r="633" spans="6:13">
      <c r="F633" s="12"/>
      <c r="G633" s="12"/>
      <c r="H633" s="12"/>
      <c r="I633" s="12"/>
      <c r="J633" s="12"/>
      <c r="K633" s="12"/>
      <c r="L633" s="12"/>
      <c r="M633" s="12"/>
    </row>
    <row r="634" spans="6:13">
      <c r="F634" s="12"/>
      <c r="G634" s="12"/>
      <c r="H634" s="12"/>
      <c r="I634" s="12"/>
      <c r="J634" s="12"/>
      <c r="K634" s="12"/>
      <c r="L634" s="12"/>
      <c r="M634" s="12"/>
    </row>
    <row r="635" spans="6:13">
      <c r="F635" s="12"/>
      <c r="G635" s="12"/>
      <c r="H635" s="12"/>
      <c r="I635" s="12"/>
      <c r="J635" s="12"/>
      <c r="K635" s="12"/>
      <c r="L635" s="12"/>
      <c r="M635" s="12"/>
    </row>
    <row r="636" spans="6:13">
      <c r="F636" s="12"/>
      <c r="G636" s="12"/>
      <c r="H636" s="12"/>
      <c r="I636" s="12"/>
      <c r="J636" s="12"/>
      <c r="K636" s="12"/>
      <c r="L636" s="12"/>
      <c r="M636" s="12"/>
    </row>
    <row r="637" spans="6:13">
      <c r="F637" s="12"/>
      <c r="G637" s="12"/>
      <c r="H637" s="12"/>
      <c r="I637" s="12"/>
      <c r="J637" s="12"/>
      <c r="K637" s="12"/>
      <c r="L637" s="12"/>
      <c r="M637" s="12"/>
    </row>
    <row r="638" spans="6:13">
      <c r="F638" s="12"/>
      <c r="G638" s="12"/>
      <c r="H638" s="12"/>
      <c r="I638" s="12"/>
      <c r="J638" s="12"/>
      <c r="K638" s="12"/>
      <c r="L638" s="12"/>
      <c r="M638" s="12"/>
    </row>
    <row r="639" spans="6:13">
      <c r="F639" s="12"/>
      <c r="G639" s="12"/>
      <c r="H639" s="12"/>
      <c r="I639" s="12"/>
      <c r="J639" s="12"/>
      <c r="K639" s="12"/>
      <c r="L639" s="12"/>
      <c r="M639" s="12"/>
    </row>
    <row r="640" spans="6:13">
      <c r="F640" s="12"/>
      <c r="G640" s="12"/>
      <c r="H640" s="12"/>
      <c r="I640" s="12"/>
      <c r="J640" s="12"/>
      <c r="K640" s="12"/>
      <c r="L640" s="12"/>
      <c r="M640" s="12"/>
    </row>
    <row r="641" spans="6:13">
      <c r="F641" s="12"/>
      <c r="G641" s="12"/>
      <c r="H641" s="12"/>
      <c r="I641" s="12"/>
      <c r="J641" s="12"/>
      <c r="K641" s="12"/>
      <c r="L641" s="12"/>
      <c r="M641" s="12"/>
    </row>
    <row r="642" spans="6:13">
      <c r="F642" s="12"/>
      <c r="G642" s="12"/>
      <c r="H642" s="12"/>
      <c r="I642" s="12"/>
      <c r="J642" s="12"/>
      <c r="K642" s="12"/>
      <c r="L642" s="12"/>
      <c r="M642" s="12"/>
    </row>
    <row r="643" spans="6:13">
      <c r="F643" s="12"/>
      <c r="G643" s="12"/>
      <c r="H643" s="12"/>
      <c r="I643" s="12"/>
      <c r="J643" s="12"/>
      <c r="K643" s="12"/>
      <c r="L643" s="12"/>
      <c r="M643" s="12"/>
    </row>
    <row r="644" spans="6:13">
      <c r="F644" s="12"/>
      <c r="G644" s="12"/>
      <c r="H644" s="12"/>
      <c r="I644" s="12"/>
      <c r="J644" s="12"/>
      <c r="K644" s="12"/>
      <c r="L644" s="12"/>
      <c r="M644" s="12"/>
    </row>
    <row r="645" spans="6:13">
      <c r="F645" s="12"/>
      <c r="G645" s="12"/>
      <c r="H645" s="12"/>
      <c r="I645" s="12"/>
      <c r="J645" s="12"/>
      <c r="K645" s="12"/>
      <c r="L645" s="12"/>
      <c r="M645" s="12"/>
    </row>
    <row r="646" spans="6:13">
      <c r="F646" s="12"/>
      <c r="G646" s="12"/>
      <c r="H646" s="12"/>
      <c r="I646" s="12"/>
      <c r="J646" s="12"/>
      <c r="K646" s="12"/>
      <c r="L646" s="12"/>
      <c r="M646" s="12"/>
    </row>
    <row r="647" spans="6:13">
      <c r="F647" s="12"/>
      <c r="G647" s="12"/>
      <c r="H647" s="12"/>
      <c r="I647" s="12"/>
      <c r="J647" s="12"/>
      <c r="K647" s="12"/>
      <c r="L647" s="12"/>
      <c r="M647" s="12"/>
    </row>
    <row r="648" spans="6:13">
      <c r="F648" s="12"/>
      <c r="G648" s="12"/>
      <c r="H648" s="12"/>
      <c r="I648" s="12"/>
      <c r="J648" s="12"/>
      <c r="K648" s="12"/>
      <c r="L648" s="12"/>
      <c r="M648" s="12"/>
    </row>
    <row r="649" spans="6:13">
      <c r="F649" s="12"/>
      <c r="G649" s="12"/>
      <c r="H649" s="12"/>
      <c r="I649" s="12"/>
      <c r="J649" s="12"/>
      <c r="K649" s="12"/>
      <c r="L649" s="12"/>
      <c r="M649" s="12"/>
    </row>
    <row r="650" spans="6:13">
      <c r="F650" s="12"/>
      <c r="G650" s="12"/>
      <c r="H650" s="12"/>
      <c r="I650" s="12"/>
      <c r="J650" s="12"/>
      <c r="K650" s="12"/>
      <c r="L650" s="12"/>
      <c r="M650" s="12"/>
    </row>
    <row r="651" spans="6:13">
      <c r="F651" s="12"/>
      <c r="G651" s="12"/>
      <c r="H651" s="12"/>
      <c r="I651" s="12"/>
      <c r="J651" s="12"/>
      <c r="K651" s="12"/>
      <c r="L651" s="12"/>
      <c r="M651" s="12"/>
    </row>
    <row r="652" spans="6:13">
      <c r="F652" s="12"/>
      <c r="G652" s="12"/>
      <c r="H652" s="12"/>
      <c r="I652" s="12"/>
      <c r="J652" s="12"/>
      <c r="K652" s="12"/>
      <c r="L652" s="12"/>
      <c r="M652" s="12"/>
    </row>
    <row r="653" spans="6:13">
      <c r="F653" s="12"/>
      <c r="G653" s="12"/>
      <c r="H653" s="12"/>
      <c r="I653" s="12"/>
      <c r="J653" s="12"/>
      <c r="K653" s="12"/>
      <c r="L653" s="12"/>
      <c r="M653" s="12"/>
    </row>
    <row r="654" spans="6:13">
      <c r="F654" s="12"/>
      <c r="G654" s="12"/>
      <c r="H654" s="12"/>
      <c r="I654" s="12"/>
      <c r="J654" s="12"/>
      <c r="K654" s="12"/>
      <c r="L654" s="12"/>
      <c r="M654" s="12"/>
    </row>
    <row r="655" spans="6:13">
      <c r="F655" s="12"/>
      <c r="G655" s="12"/>
      <c r="H655" s="12"/>
      <c r="I655" s="12"/>
      <c r="J655" s="12"/>
      <c r="K655" s="12"/>
      <c r="L655" s="12"/>
      <c r="M655" s="12"/>
    </row>
    <row r="656" spans="6:13">
      <c r="F656" s="12"/>
      <c r="G656" s="12"/>
      <c r="H656" s="12"/>
      <c r="I656" s="12"/>
      <c r="J656" s="12"/>
      <c r="K656" s="12"/>
      <c r="L656" s="12"/>
      <c r="M656" s="12"/>
    </row>
    <row r="657" spans="6:13">
      <c r="F657" s="12"/>
      <c r="G657" s="12"/>
      <c r="H657" s="12"/>
      <c r="I657" s="12"/>
      <c r="J657" s="12"/>
      <c r="K657" s="12"/>
      <c r="L657" s="12"/>
      <c r="M657" s="12"/>
    </row>
    <row r="658" spans="6:13">
      <c r="F658" s="12"/>
      <c r="G658" s="12"/>
      <c r="H658" s="12"/>
      <c r="I658" s="12"/>
      <c r="J658" s="12"/>
      <c r="K658" s="12"/>
      <c r="L658" s="12"/>
      <c r="M658" s="12"/>
    </row>
    <row r="659" spans="6:13">
      <c r="F659" s="12"/>
      <c r="G659" s="12"/>
      <c r="H659" s="12"/>
      <c r="I659" s="12"/>
      <c r="J659" s="12"/>
      <c r="K659" s="12"/>
      <c r="L659" s="12"/>
      <c r="M659" s="12"/>
    </row>
    <row r="660" spans="6:13">
      <c r="F660" s="12"/>
      <c r="G660" s="12"/>
      <c r="H660" s="12"/>
      <c r="I660" s="12"/>
      <c r="J660" s="12"/>
      <c r="K660" s="12"/>
      <c r="L660" s="12"/>
      <c r="M660" s="12"/>
    </row>
    <row r="661" spans="6:13">
      <c r="F661" s="12"/>
      <c r="G661" s="12"/>
      <c r="H661" s="12"/>
      <c r="I661" s="12"/>
      <c r="J661" s="12"/>
      <c r="K661" s="12"/>
      <c r="L661" s="12"/>
      <c r="M661" s="12"/>
    </row>
    <row r="662" spans="6:13">
      <c r="F662" s="12"/>
      <c r="G662" s="12"/>
      <c r="H662" s="12"/>
      <c r="I662" s="12"/>
      <c r="J662" s="12"/>
      <c r="K662" s="12"/>
      <c r="L662" s="12"/>
      <c r="M662" s="12"/>
    </row>
    <row r="663" spans="6:13">
      <c r="F663" s="12"/>
      <c r="G663" s="12"/>
      <c r="H663" s="12"/>
      <c r="I663" s="12"/>
      <c r="J663" s="12"/>
      <c r="K663" s="12"/>
      <c r="L663" s="12"/>
      <c r="M663" s="12"/>
    </row>
    <row r="664" spans="6:13">
      <c r="F664" s="12"/>
      <c r="G664" s="12"/>
      <c r="H664" s="12"/>
      <c r="I664" s="12"/>
      <c r="J664" s="12"/>
      <c r="K664" s="12"/>
      <c r="L664" s="12"/>
      <c r="M664" s="12"/>
    </row>
    <row r="665" spans="6:13">
      <c r="F665" s="12"/>
      <c r="G665" s="12"/>
      <c r="H665" s="12"/>
      <c r="I665" s="12"/>
      <c r="J665" s="12"/>
      <c r="K665" s="12"/>
      <c r="L665" s="12"/>
      <c r="M665" s="12"/>
    </row>
    <row r="666" spans="6:13">
      <c r="F666" s="12"/>
      <c r="G666" s="12"/>
      <c r="H666" s="12"/>
      <c r="I666" s="12"/>
      <c r="J666" s="12"/>
      <c r="K666" s="12"/>
      <c r="L666" s="12"/>
      <c r="M666" s="12"/>
    </row>
    <row r="667" spans="6:13">
      <c r="F667" s="12"/>
      <c r="G667" s="12"/>
      <c r="H667" s="12"/>
      <c r="I667" s="12"/>
      <c r="J667" s="12"/>
      <c r="K667" s="12"/>
      <c r="L667" s="12"/>
      <c r="M667" s="12"/>
    </row>
    <row r="668" spans="6:13">
      <c r="F668" s="12"/>
      <c r="G668" s="12"/>
      <c r="H668" s="12"/>
      <c r="I668" s="12"/>
      <c r="J668" s="12"/>
      <c r="K668" s="12"/>
      <c r="L668" s="12"/>
      <c r="M668" s="12"/>
    </row>
    <row r="669" spans="6:13">
      <c r="F669" s="12"/>
      <c r="G669" s="12"/>
      <c r="H669" s="12"/>
      <c r="I669" s="12"/>
      <c r="J669" s="12"/>
      <c r="K669" s="12"/>
      <c r="L669" s="12"/>
      <c r="M669" s="12"/>
    </row>
    <row r="670" spans="6:13">
      <c r="F670" s="12"/>
      <c r="G670" s="12"/>
      <c r="H670" s="12"/>
      <c r="I670" s="12"/>
      <c r="J670" s="12"/>
      <c r="K670" s="12"/>
      <c r="L670" s="12"/>
      <c r="M670" s="12"/>
    </row>
    <row r="671" spans="6:13">
      <c r="F671" s="12"/>
      <c r="G671" s="12"/>
      <c r="H671" s="12"/>
      <c r="I671" s="12"/>
      <c r="J671" s="12"/>
      <c r="K671" s="12"/>
      <c r="L671" s="12"/>
      <c r="M671" s="12"/>
    </row>
    <row r="672" spans="6:13">
      <c r="F672" s="12"/>
      <c r="G672" s="12"/>
      <c r="H672" s="12"/>
      <c r="I672" s="12"/>
      <c r="J672" s="12"/>
      <c r="K672" s="12"/>
      <c r="L672" s="12"/>
      <c r="M672" s="12"/>
    </row>
    <row r="673" spans="6:13">
      <c r="F673" s="12"/>
      <c r="G673" s="12"/>
      <c r="H673" s="12"/>
      <c r="I673" s="12"/>
      <c r="J673" s="12"/>
      <c r="K673" s="12"/>
      <c r="L673" s="12"/>
      <c r="M673" s="12"/>
    </row>
    <row r="674" spans="6:13">
      <c r="F674" s="12"/>
      <c r="G674" s="12"/>
      <c r="H674" s="12"/>
      <c r="I674" s="12"/>
      <c r="J674" s="12"/>
      <c r="K674" s="12"/>
      <c r="L674" s="12"/>
      <c r="M674" s="12"/>
    </row>
    <row r="675" spans="6:13">
      <c r="F675" s="12"/>
      <c r="G675" s="12"/>
      <c r="H675" s="12"/>
      <c r="I675" s="12"/>
      <c r="J675" s="12"/>
      <c r="K675" s="12"/>
      <c r="L675" s="12"/>
      <c r="M675" s="12"/>
    </row>
    <row r="676" spans="6:13">
      <c r="F676" s="12"/>
      <c r="G676" s="12"/>
      <c r="H676" s="12"/>
      <c r="I676" s="12"/>
      <c r="J676" s="12"/>
      <c r="K676" s="12"/>
      <c r="L676" s="12"/>
      <c r="M676" s="12"/>
    </row>
    <row r="677" spans="6:13">
      <c r="F677" s="12"/>
      <c r="G677" s="12"/>
      <c r="H677" s="12"/>
      <c r="I677" s="12"/>
      <c r="J677" s="12"/>
      <c r="K677" s="12"/>
      <c r="L677" s="12"/>
      <c r="M677" s="12"/>
    </row>
    <row r="678" spans="6:13">
      <c r="F678" s="12"/>
      <c r="G678" s="12"/>
      <c r="H678" s="12"/>
      <c r="I678" s="12"/>
      <c r="J678" s="12"/>
      <c r="K678" s="12"/>
      <c r="L678" s="12"/>
      <c r="M678" s="12"/>
    </row>
    <row r="679" spans="6:13">
      <c r="F679" s="12"/>
      <c r="G679" s="12"/>
      <c r="H679" s="12"/>
      <c r="I679" s="12"/>
      <c r="J679" s="12"/>
      <c r="K679" s="12"/>
      <c r="L679" s="12"/>
      <c r="M679" s="12"/>
    </row>
    <row r="680" spans="6:13">
      <c r="F680" s="12"/>
      <c r="G680" s="12"/>
      <c r="H680" s="12"/>
      <c r="I680" s="12"/>
      <c r="J680" s="12"/>
      <c r="K680" s="12"/>
      <c r="L680" s="12"/>
      <c r="M680" s="12"/>
    </row>
    <row r="681" spans="6:13">
      <c r="F681" s="12"/>
      <c r="G681" s="12"/>
      <c r="H681" s="12"/>
      <c r="I681" s="12"/>
      <c r="J681" s="12"/>
      <c r="K681" s="12"/>
      <c r="L681" s="12"/>
      <c r="M681" s="12"/>
    </row>
    <row r="682" spans="6:13">
      <c r="F682" s="12"/>
      <c r="G682" s="12"/>
      <c r="H682" s="12"/>
      <c r="I682" s="12"/>
      <c r="J682" s="12"/>
      <c r="K682" s="12"/>
      <c r="L682" s="12"/>
      <c r="M682" s="12"/>
    </row>
    <row r="683" spans="6:13">
      <c r="F683" s="12"/>
      <c r="G683" s="12"/>
      <c r="H683" s="12"/>
      <c r="I683" s="12"/>
      <c r="J683" s="12"/>
      <c r="K683" s="12"/>
      <c r="L683" s="12"/>
      <c r="M683" s="12"/>
    </row>
    <row r="684" spans="6:13">
      <c r="F684" s="12"/>
      <c r="G684" s="12"/>
      <c r="H684" s="12"/>
      <c r="I684" s="12"/>
      <c r="J684" s="12"/>
      <c r="K684" s="12"/>
      <c r="L684" s="12"/>
      <c r="M684" s="12"/>
    </row>
    <row r="685" spans="6:13">
      <c r="F685" s="12"/>
      <c r="G685" s="12"/>
      <c r="H685" s="12"/>
      <c r="I685" s="12"/>
      <c r="J685" s="12"/>
      <c r="K685" s="12"/>
      <c r="L685" s="12"/>
      <c r="M685" s="12"/>
    </row>
    <row r="686" spans="6:13">
      <c r="F686" s="12"/>
      <c r="G686" s="12"/>
      <c r="H686" s="12"/>
      <c r="I686" s="12"/>
      <c r="J686" s="12"/>
      <c r="K686" s="12"/>
      <c r="L686" s="12"/>
      <c r="M686" s="12"/>
    </row>
    <row r="687" spans="6:13">
      <c r="F687" s="12"/>
      <c r="G687" s="12"/>
      <c r="H687" s="12"/>
      <c r="I687" s="12"/>
      <c r="J687" s="12"/>
      <c r="K687" s="12"/>
      <c r="L687" s="12"/>
      <c r="M687" s="12"/>
    </row>
    <row r="688" spans="6:13">
      <c r="F688" s="12"/>
      <c r="G688" s="12"/>
      <c r="H688" s="12"/>
      <c r="I688" s="12"/>
      <c r="J688" s="12"/>
      <c r="K688" s="12"/>
      <c r="L688" s="12"/>
      <c r="M688" s="12"/>
    </row>
    <row r="689" spans="6:13">
      <c r="F689" s="12"/>
      <c r="G689" s="12"/>
      <c r="H689" s="12"/>
      <c r="I689" s="12"/>
      <c r="J689" s="12"/>
      <c r="K689" s="12"/>
      <c r="L689" s="12"/>
      <c r="M689" s="12"/>
    </row>
    <row r="690" spans="6:13">
      <c r="F690" s="12"/>
      <c r="G690" s="12"/>
      <c r="H690" s="12"/>
      <c r="I690" s="12"/>
      <c r="J690" s="12"/>
      <c r="K690" s="12"/>
      <c r="L690" s="12"/>
      <c r="M690" s="12"/>
    </row>
    <row r="691" spans="6:13">
      <c r="F691" s="12"/>
      <c r="G691" s="12"/>
      <c r="H691" s="12"/>
      <c r="I691" s="12"/>
      <c r="J691" s="12"/>
      <c r="K691" s="12"/>
      <c r="L691" s="12"/>
      <c r="M691" s="12"/>
    </row>
    <row r="692" spans="6:13">
      <c r="F692" s="12"/>
      <c r="G692" s="12"/>
      <c r="H692" s="12"/>
      <c r="I692" s="12"/>
      <c r="J692" s="12"/>
      <c r="K692" s="12"/>
      <c r="L692" s="12"/>
      <c r="M692" s="12"/>
    </row>
    <row r="693" spans="6:13">
      <c r="F693" s="12"/>
      <c r="G693" s="12"/>
      <c r="H693" s="12"/>
      <c r="I693" s="12"/>
      <c r="J693" s="12"/>
      <c r="K693" s="12"/>
      <c r="L693" s="12"/>
      <c r="M693" s="12"/>
    </row>
    <row r="694" spans="6:13">
      <c r="F694" s="12"/>
      <c r="G694" s="12"/>
      <c r="H694" s="12"/>
      <c r="I694" s="12"/>
      <c r="J694" s="12"/>
      <c r="K694" s="12"/>
      <c r="L694" s="12"/>
      <c r="M694" s="12"/>
    </row>
    <row r="695" spans="6:13">
      <c r="F695" s="12"/>
      <c r="G695" s="12"/>
      <c r="H695" s="12"/>
      <c r="I695" s="12"/>
      <c r="J695" s="12"/>
      <c r="K695" s="12"/>
      <c r="L695" s="12"/>
      <c r="M695" s="12"/>
    </row>
    <row r="696" spans="6:13">
      <c r="F696" s="12"/>
      <c r="G696" s="12"/>
      <c r="H696" s="12"/>
      <c r="I696" s="12"/>
      <c r="J696" s="12"/>
      <c r="K696" s="12"/>
      <c r="L696" s="12"/>
      <c r="M696" s="12"/>
    </row>
    <row r="697" spans="6:13">
      <c r="F697" s="12"/>
      <c r="G697" s="12"/>
      <c r="H697" s="12"/>
      <c r="I697" s="12"/>
      <c r="J697" s="12"/>
      <c r="K697" s="12"/>
      <c r="L697" s="12"/>
      <c r="M697" s="12"/>
    </row>
    <row r="698" spans="6:13">
      <c r="F698" s="12"/>
      <c r="G698" s="12"/>
      <c r="H698" s="12"/>
      <c r="I698" s="12"/>
      <c r="J698" s="12"/>
      <c r="K698" s="12"/>
      <c r="L698" s="12"/>
      <c r="M698" s="12"/>
    </row>
    <row r="699" spans="6:13">
      <c r="F699" s="12"/>
      <c r="G699" s="12"/>
      <c r="H699" s="12"/>
      <c r="I699" s="12"/>
      <c r="J699" s="12"/>
      <c r="K699" s="12"/>
      <c r="L699" s="12"/>
      <c r="M699" s="12"/>
    </row>
    <row r="700" spans="6:13">
      <c r="F700" s="12"/>
      <c r="G700" s="12"/>
      <c r="H700" s="12"/>
      <c r="I700" s="12"/>
      <c r="J700" s="12"/>
      <c r="K700" s="12"/>
      <c r="L700" s="12"/>
      <c r="M700" s="12"/>
    </row>
    <row r="701" spans="6:13">
      <c r="F701" s="12"/>
      <c r="G701" s="12"/>
      <c r="H701" s="12"/>
      <c r="I701" s="12"/>
      <c r="J701" s="12"/>
      <c r="K701" s="12"/>
      <c r="L701" s="12"/>
      <c r="M701" s="12"/>
    </row>
    <row r="702" spans="6:13">
      <c r="F702" s="12"/>
      <c r="G702" s="12"/>
      <c r="H702" s="12"/>
      <c r="I702" s="12"/>
      <c r="J702" s="12"/>
      <c r="K702" s="12"/>
      <c r="L702" s="12"/>
      <c r="M702" s="12"/>
    </row>
    <row r="703" spans="6:13">
      <c r="F703" s="12"/>
      <c r="G703" s="12"/>
      <c r="H703" s="12"/>
      <c r="I703" s="12"/>
      <c r="J703" s="12"/>
      <c r="K703" s="12"/>
      <c r="L703" s="12"/>
      <c r="M703" s="12"/>
    </row>
    <row r="704" spans="6:13">
      <c r="F704" s="12"/>
      <c r="G704" s="12"/>
      <c r="H704" s="12"/>
      <c r="I704" s="12"/>
      <c r="J704" s="12"/>
      <c r="K704" s="12"/>
      <c r="L704" s="12"/>
      <c r="M704" s="12"/>
    </row>
    <row r="705" spans="6:13">
      <c r="F705" s="12"/>
      <c r="G705" s="12"/>
      <c r="H705" s="12"/>
      <c r="I705" s="12"/>
      <c r="J705" s="12"/>
      <c r="K705" s="12"/>
      <c r="L705" s="12"/>
      <c r="M705" s="12"/>
    </row>
    <row r="706" spans="6:13">
      <c r="F706" s="12"/>
      <c r="G706" s="12"/>
      <c r="H706" s="12"/>
      <c r="I706" s="12"/>
      <c r="J706" s="12"/>
      <c r="K706" s="12"/>
      <c r="L706" s="12"/>
      <c r="M706" s="12"/>
    </row>
    <row r="707" spans="6:13">
      <c r="F707" s="12"/>
      <c r="G707" s="12"/>
      <c r="H707" s="12"/>
      <c r="I707" s="12"/>
      <c r="J707" s="12"/>
      <c r="K707" s="12"/>
      <c r="L707" s="12"/>
      <c r="M707" s="12"/>
    </row>
    <row r="708" spans="6:13">
      <c r="F708" s="12"/>
      <c r="G708" s="12"/>
      <c r="H708" s="12"/>
      <c r="I708" s="12"/>
      <c r="J708" s="12"/>
      <c r="K708" s="12"/>
      <c r="L708" s="12"/>
      <c r="M708" s="12"/>
    </row>
    <row r="709" spans="6:13">
      <c r="F709" s="12"/>
      <c r="G709" s="12"/>
      <c r="H709" s="12"/>
      <c r="I709" s="12"/>
      <c r="J709" s="12"/>
      <c r="K709" s="12"/>
      <c r="L709" s="12"/>
      <c r="M709" s="12"/>
    </row>
    <row r="710" spans="6:13">
      <c r="F710" s="12"/>
      <c r="G710" s="12"/>
      <c r="H710" s="12"/>
      <c r="I710" s="12"/>
      <c r="J710" s="12"/>
      <c r="K710" s="12"/>
      <c r="L710" s="12"/>
      <c r="M710" s="12"/>
    </row>
    <row r="711" spans="6:13">
      <c r="F711" s="12"/>
      <c r="G711" s="12"/>
      <c r="H711" s="12"/>
      <c r="I711" s="12"/>
      <c r="J711" s="12"/>
      <c r="K711" s="12"/>
      <c r="L711" s="12"/>
      <c r="M711" s="12"/>
    </row>
    <row r="712" spans="6:13">
      <c r="F712" s="12"/>
      <c r="G712" s="12"/>
      <c r="H712" s="12"/>
      <c r="I712" s="12"/>
      <c r="J712" s="12"/>
      <c r="K712" s="12"/>
      <c r="L712" s="12"/>
      <c r="M712" s="12"/>
    </row>
    <row r="713" spans="6:13">
      <c r="F713" s="12"/>
      <c r="G713" s="12"/>
      <c r="H713" s="12"/>
      <c r="I713" s="12"/>
      <c r="J713" s="12"/>
      <c r="K713" s="12"/>
      <c r="L713" s="12"/>
      <c r="M713" s="12"/>
    </row>
    <row r="714" spans="6:13">
      <c r="F714" s="12"/>
      <c r="G714" s="12"/>
      <c r="H714" s="12"/>
      <c r="I714" s="12"/>
      <c r="J714" s="12"/>
      <c r="K714" s="12"/>
      <c r="L714" s="12"/>
      <c r="M714" s="12"/>
    </row>
    <row r="715" spans="6:13">
      <c r="F715" s="12"/>
      <c r="G715" s="12"/>
      <c r="H715" s="12"/>
      <c r="I715" s="12"/>
      <c r="J715" s="12"/>
      <c r="K715" s="12"/>
      <c r="L715" s="12"/>
      <c r="M715" s="12"/>
    </row>
    <row r="716" spans="6:13">
      <c r="F716" s="12"/>
      <c r="G716" s="12"/>
      <c r="H716" s="12"/>
      <c r="I716" s="12"/>
      <c r="J716" s="12"/>
      <c r="K716" s="12"/>
      <c r="L716" s="12"/>
      <c r="M716" s="12"/>
    </row>
    <row r="717" spans="6:13">
      <c r="F717" s="12"/>
      <c r="G717" s="12"/>
      <c r="H717" s="12"/>
      <c r="I717" s="12"/>
      <c r="J717" s="12"/>
      <c r="K717" s="12"/>
      <c r="L717" s="12"/>
      <c r="M717" s="12"/>
    </row>
    <row r="718" spans="6:13">
      <c r="F718" s="12"/>
      <c r="G718" s="12"/>
      <c r="H718" s="12"/>
      <c r="I718" s="12"/>
      <c r="J718" s="12"/>
      <c r="K718" s="12"/>
      <c r="L718" s="12"/>
      <c r="M718" s="12"/>
    </row>
    <row r="719" spans="6:13">
      <c r="F719" s="12"/>
      <c r="G719" s="12"/>
      <c r="H719" s="12"/>
      <c r="I719" s="12"/>
      <c r="J719" s="12"/>
      <c r="K719" s="12"/>
      <c r="L719" s="12"/>
      <c r="M719" s="12"/>
    </row>
    <row r="720" spans="6:13">
      <c r="F720" s="12"/>
      <c r="G720" s="12"/>
      <c r="H720" s="12"/>
      <c r="I720" s="12"/>
      <c r="J720" s="12"/>
      <c r="K720" s="12"/>
      <c r="L720" s="12"/>
      <c r="M720" s="12"/>
    </row>
    <row r="721" spans="6:13">
      <c r="F721" s="12"/>
      <c r="G721" s="12"/>
      <c r="H721" s="12"/>
      <c r="I721" s="12"/>
      <c r="J721" s="12"/>
      <c r="K721" s="12"/>
      <c r="L721" s="12"/>
      <c r="M721" s="12"/>
    </row>
    <row r="722" spans="6:13">
      <c r="F722" s="12"/>
      <c r="G722" s="12"/>
      <c r="H722" s="12"/>
      <c r="I722" s="12"/>
      <c r="J722" s="12"/>
      <c r="K722" s="12"/>
      <c r="L722" s="12"/>
      <c r="M722" s="12"/>
    </row>
    <row r="723" spans="6:13">
      <c r="F723" s="12"/>
      <c r="G723" s="12"/>
      <c r="H723" s="12"/>
      <c r="I723" s="12"/>
      <c r="J723" s="12"/>
      <c r="K723" s="12"/>
      <c r="L723" s="12"/>
      <c r="M723" s="12"/>
    </row>
    <row r="724" spans="6:13">
      <c r="F724" s="12"/>
      <c r="G724" s="12"/>
      <c r="H724" s="12"/>
      <c r="I724" s="12"/>
      <c r="J724" s="12"/>
      <c r="K724" s="12"/>
      <c r="L724" s="12"/>
      <c r="M724" s="12"/>
    </row>
    <row r="725" spans="6:13">
      <c r="F725" s="12"/>
      <c r="G725" s="12"/>
      <c r="H725" s="12"/>
      <c r="I725" s="12"/>
      <c r="J725" s="12"/>
      <c r="K725" s="12"/>
      <c r="L725" s="12"/>
      <c r="M725" s="12"/>
    </row>
    <row r="726" spans="6:13">
      <c r="F726" s="12"/>
      <c r="G726" s="12"/>
      <c r="H726" s="12"/>
      <c r="I726" s="12"/>
      <c r="J726" s="12"/>
      <c r="K726" s="12"/>
      <c r="L726" s="12"/>
      <c r="M726" s="12"/>
    </row>
    <row r="727" spans="6:13">
      <c r="F727" s="12"/>
      <c r="G727" s="12"/>
      <c r="H727" s="12"/>
      <c r="I727" s="12"/>
      <c r="J727" s="12"/>
      <c r="K727" s="12"/>
      <c r="L727" s="12"/>
      <c r="M727" s="12"/>
    </row>
    <row r="728" spans="6:13">
      <c r="F728" s="12"/>
      <c r="G728" s="12"/>
      <c r="H728" s="12"/>
      <c r="I728" s="12"/>
      <c r="J728" s="12"/>
      <c r="K728" s="12"/>
      <c r="L728" s="12"/>
      <c r="M728" s="12"/>
    </row>
    <row r="729" spans="6:13">
      <c r="F729" s="12"/>
      <c r="G729" s="12"/>
      <c r="H729" s="12"/>
      <c r="I729" s="12"/>
      <c r="J729" s="12"/>
      <c r="K729" s="12"/>
      <c r="L729" s="12"/>
      <c r="M729" s="12"/>
    </row>
    <row r="730" spans="6:13">
      <c r="F730" s="12"/>
      <c r="G730" s="12"/>
      <c r="H730" s="12"/>
      <c r="I730" s="12"/>
      <c r="J730" s="12"/>
      <c r="K730" s="12"/>
      <c r="L730" s="12"/>
      <c r="M730" s="12"/>
    </row>
    <row r="731" spans="6:13">
      <c r="F731" s="12"/>
      <c r="G731" s="12"/>
      <c r="H731" s="12"/>
      <c r="I731" s="12"/>
      <c r="J731" s="12"/>
      <c r="K731" s="12"/>
      <c r="L731" s="12"/>
      <c r="M731" s="12"/>
    </row>
    <row r="732" spans="6:13">
      <c r="F732" s="12"/>
      <c r="G732" s="12"/>
      <c r="H732" s="12"/>
      <c r="I732" s="12"/>
      <c r="J732" s="12"/>
      <c r="K732" s="12"/>
      <c r="L732" s="12"/>
      <c r="M732" s="12"/>
    </row>
    <row r="733" spans="6:13">
      <c r="F733" s="12"/>
      <c r="G733" s="12"/>
      <c r="H733" s="12"/>
      <c r="I733" s="12"/>
      <c r="J733" s="12"/>
      <c r="K733" s="12"/>
      <c r="L733" s="12"/>
      <c r="M733" s="12"/>
    </row>
    <row r="734" spans="6:13">
      <c r="F734" s="12"/>
      <c r="G734" s="12"/>
      <c r="H734" s="12"/>
      <c r="I734" s="12"/>
      <c r="J734" s="12"/>
      <c r="K734" s="12"/>
      <c r="L734" s="12"/>
      <c r="M734" s="12"/>
    </row>
    <row r="735" spans="6:13">
      <c r="F735" s="12"/>
      <c r="G735" s="12"/>
      <c r="H735" s="12"/>
      <c r="I735" s="12"/>
      <c r="J735" s="12"/>
      <c r="K735" s="12"/>
      <c r="L735" s="12"/>
      <c r="M735" s="12"/>
    </row>
    <row r="736" spans="6:13">
      <c r="F736" s="12"/>
      <c r="G736" s="12"/>
      <c r="H736" s="12"/>
      <c r="I736" s="12"/>
      <c r="J736" s="12"/>
      <c r="K736" s="12"/>
      <c r="L736" s="12"/>
      <c r="M736" s="12"/>
    </row>
    <row r="737" spans="6:13">
      <c r="F737" s="12"/>
      <c r="G737" s="12"/>
      <c r="H737" s="12"/>
      <c r="I737" s="12"/>
      <c r="J737" s="12"/>
      <c r="K737" s="12"/>
      <c r="L737" s="12"/>
      <c r="M737" s="12"/>
    </row>
    <row r="738" spans="6:13">
      <c r="F738" s="12"/>
      <c r="G738" s="12"/>
      <c r="H738" s="12"/>
      <c r="I738" s="12"/>
      <c r="J738" s="12"/>
      <c r="K738" s="12"/>
      <c r="L738" s="12"/>
      <c r="M738" s="12"/>
    </row>
    <row r="739" spans="6:13">
      <c r="F739" s="12"/>
      <c r="G739" s="12"/>
      <c r="H739" s="12"/>
      <c r="I739" s="12"/>
      <c r="J739" s="12"/>
      <c r="K739" s="12"/>
      <c r="L739" s="12"/>
      <c r="M739" s="12"/>
    </row>
    <row r="740" spans="6:13">
      <c r="F740" s="12"/>
      <c r="G740" s="12"/>
      <c r="H740" s="12"/>
      <c r="I740" s="12"/>
      <c r="J740" s="12"/>
      <c r="K740" s="12"/>
      <c r="L740" s="12"/>
      <c r="M740" s="12"/>
    </row>
    <row r="741" spans="6:13">
      <c r="F741" s="12"/>
      <c r="G741" s="12"/>
      <c r="H741" s="12"/>
      <c r="I741" s="12"/>
      <c r="J741" s="12"/>
      <c r="K741" s="12"/>
      <c r="L741" s="12"/>
      <c r="M741" s="12"/>
    </row>
    <row r="742" spans="6:13">
      <c r="F742" s="12"/>
      <c r="G742" s="12"/>
      <c r="H742" s="12"/>
      <c r="I742" s="12"/>
      <c r="J742" s="12"/>
      <c r="K742" s="12"/>
      <c r="L742" s="12"/>
      <c r="M742" s="12"/>
    </row>
    <row r="743" spans="6:13">
      <c r="F743" s="12"/>
      <c r="G743" s="12"/>
      <c r="H743" s="12"/>
      <c r="I743" s="12"/>
      <c r="J743" s="12"/>
      <c r="K743" s="12"/>
      <c r="L743" s="12"/>
      <c r="M743" s="12"/>
    </row>
    <row r="744" spans="6:13">
      <c r="F744" s="12"/>
      <c r="G744" s="12"/>
      <c r="H744" s="12"/>
      <c r="I744" s="12"/>
      <c r="J744" s="12"/>
      <c r="K744" s="12"/>
      <c r="L744" s="12"/>
      <c r="M744" s="12"/>
    </row>
    <row r="745" spans="6:13">
      <c r="F745" s="12"/>
      <c r="G745" s="12"/>
      <c r="H745" s="12"/>
      <c r="I745" s="12"/>
      <c r="J745" s="12"/>
      <c r="K745" s="12"/>
      <c r="L745" s="12"/>
      <c r="M745" s="12"/>
    </row>
    <row r="746" spans="6:13">
      <c r="F746" s="12"/>
      <c r="G746" s="12"/>
      <c r="H746" s="12"/>
      <c r="I746" s="12"/>
      <c r="J746" s="12"/>
      <c r="K746" s="12"/>
      <c r="L746" s="12"/>
      <c r="M746" s="12"/>
    </row>
    <row r="747" spans="6:13">
      <c r="F747" s="12"/>
      <c r="G747" s="12"/>
      <c r="H747" s="12"/>
      <c r="I747" s="12"/>
      <c r="J747" s="12"/>
      <c r="K747" s="12"/>
      <c r="L747" s="12"/>
      <c r="M747" s="12"/>
    </row>
    <row r="748" spans="6:13">
      <c r="F748" s="12"/>
      <c r="G748" s="12"/>
      <c r="H748" s="12"/>
      <c r="I748" s="12"/>
      <c r="J748" s="12"/>
      <c r="K748" s="12"/>
      <c r="L748" s="12"/>
      <c r="M748" s="12"/>
    </row>
    <row r="749" spans="6:13">
      <c r="F749" s="12"/>
      <c r="G749" s="12"/>
      <c r="H749" s="12"/>
      <c r="I749" s="12"/>
      <c r="J749" s="12"/>
      <c r="K749" s="12"/>
      <c r="L749" s="12"/>
      <c r="M749" s="12"/>
    </row>
    <row r="750" spans="6:13">
      <c r="F750" s="12"/>
      <c r="G750" s="12"/>
      <c r="H750" s="12"/>
      <c r="I750" s="12"/>
      <c r="J750" s="12"/>
      <c r="K750" s="12"/>
      <c r="L750" s="12"/>
      <c r="M750" s="12"/>
    </row>
    <row r="751" spans="6:13">
      <c r="F751" s="12"/>
      <c r="G751" s="12"/>
      <c r="H751" s="12"/>
      <c r="I751" s="12"/>
      <c r="J751" s="12"/>
      <c r="K751" s="12"/>
      <c r="L751" s="12"/>
      <c r="M751" s="12"/>
    </row>
    <row r="752" spans="6:13">
      <c r="F752" s="12"/>
      <c r="G752" s="12"/>
      <c r="H752" s="12"/>
      <c r="I752" s="12"/>
      <c r="J752" s="12"/>
      <c r="K752" s="12"/>
      <c r="L752" s="12"/>
      <c r="M752" s="12"/>
    </row>
    <row r="753" spans="6:13">
      <c r="F753" s="12"/>
      <c r="G753" s="12"/>
      <c r="H753" s="12"/>
      <c r="I753" s="12"/>
      <c r="J753" s="12"/>
      <c r="K753" s="12"/>
      <c r="L753" s="12"/>
      <c r="M753" s="12"/>
    </row>
    <row r="754" spans="6:13">
      <c r="F754" s="12"/>
      <c r="G754" s="12"/>
      <c r="H754" s="12"/>
      <c r="I754" s="12"/>
      <c r="J754" s="12"/>
      <c r="K754" s="12"/>
      <c r="L754" s="12"/>
      <c r="M754" s="12"/>
    </row>
    <row r="755" spans="6:13">
      <c r="F755" s="12"/>
      <c r="G755" s="12"/>
      <c r="H755" s="12"/>
      <c r="I755" s="12"/>
      <c r="J755" s="12"/>
      <c r="K755" s="12"/>
      <c r="L755" s="12"/>
      <c r="M755" s="12"/>
    </row>
    <row r="756" spans="6:13">
      <c r="F756" s="12"/>
      <c r="G756" s="12"/>
      <c r="H756" s="12"/>
      <c r="I756" s="12"/>
      <c r="J756" s="12"/>
      <c r="K756" s="12"/>
      <c r="L756" s="12"/>
      <c r="M756" s="12"/>
    </row>
    <row r="757" spans="6:13">
      <c r="F757" s="12"/>
      <c r="G757" s="12"/>
      <c r="H757" s="12"/>
      <c r="I757" s="12"/>
      <c r="J757" s="12"/>
      <c r="K757" s="12"/>
      <c r="L757" s="12"/>
      <c r="M757" s="12"/>
    </row>
    <row r="758" spans="6:13">
      <c r="F758" s="12"/>
      <c r="G758" s="12"/>
      <c r="H758" s="12"/>
      <c r="I758" s="12"/>
      <c r="J758" s="12"/>
      <c r="K758" s="12"/>
      <c r="L758" s="12"/>
      <c r="M758" s="12"/>
    </row>
    <row r="759" spans="6:13">
      <c r="F759" s="12"/>
      <c r="G759" s="12"/>
      <c r="H759" s="12"/>
      <c r="I759" s="12"/>
      <c r="J759" s="12"/>
      <c r="K759" s="12"/>
      <c r="L759" s="12"/>
      <c r="M759" s="12"/>
    </row>
    <row r="760" spans="6:13">
      <c r="F760" s="12"/>
      <c r="G760" s="12"/>
      <c r="H760" s="12"/>
      <c r="I760" s="12"/>
      <c r="J760" s="12"/>
      <c r="K760" s="12"/>
      <c r="L760" s="12"/>
      <c r="M760" s="12"/>
    </row>
    <row r="761" spans="6:13">
      <c r="F761" s="12"/>
      <c r="G761" s="12"/>
      <c r="H761" s="12"/>
      <c r="I761" s="12"/>
      <c r="J761" s="12"/>
      <c r="K761" s="12"/>
      <c r="L761" s="12"/>
      <c r="M761" s="12"/>
    </row>
    <row r="762" spans="6:13">
      <c r="F762" s="12"/>
      <c r="G762" s="12"/>
      <c r="H762" s="12"/>
      <c r="I762" s="12"/>
      <c r="J762" s="12"/>
      <c r="K762" s="12"/>
      <c r="L762" s="12"/>
      <c r="M762" s="12"/>
    </row>
    <row r="763" spans="6:13">
      <c r="F763" s="12"/>
      <c r="G763" s="12"/>
      <c r="H763" s="12"/>
      <c r="I763" s="12"/>
      <c r="J763" s="12"/>
      <c r="K763" s="12"/>
      <c r="L763" s="12"/>
      <c r="M763" s="12"/>
    </row>
    <row r="764" spans="6:13">
      <c r="F764" s="12"/>
      <c r="G764" s="12"/>
      <c r="H764" s="12"/>
      <c r="I764" s="12"/>
      <c r="J764" s="12"/>
      <c r="K764" s="12"/>
      <c r="L764" s="12"/>
      <c r="M764" s="12"/>
    </row>
    <row r="765" spans="6:13">
      <c r="F765" s="12"/>
      <c r="G765" s="12"/>
      <c r="H765" s="12"/>
      <c r="I765" s="12"/>
      <c r="J765" s="12"/>
      <c r="K765" s="12"/>
      <c r="L765" s="12"/>
      <c r="M765" s="12"/>
    </row>
    <row r="766" spans="6:13">
      <c r="F766" s="12"/>
      <c r="G766" s="12"/>
      <c r="H766" s="12"/>
      <c r="I766" s="12"/>
      <c r="J766" s="12"/>
      <c r="K766" s="12"/>
      <c r="L766" s="12"/>
      <c r="M766" s="12"/>
    </row>
    <row r="767" spans="6:13">
      <c r="F767" s="12"/>
      <c r="G767" s="12"/>
      <c r="H767" s="12"/>
      <c r="I767" s="12"/>
      <c r="J767" s="12"/>
      <c r="K767" s="12"/>
      <c r="L767" s="12"/>
      <c r="M767" s="12"/>
    </row>
    <row r="768" spans="6:13">
      <c r="F768" s="12"/>
      <c r="G768" s="12"/>
      <c r="H768" s="12"/>
      <c r="I768" s="12"/>
      <c r="J768" s="12"/>
      <c r="K768" s="12"/>
      <c r="L768" s="12"/>
      <c r="M768" s="12"/>
    </row>
    <row r="769" spans="6:13">
      <c r="F769" s="12"/>
      <c r="G769" s="12"/>
      <c r="H769" s="12"/>
      <c r="I769" s="12"/>
      <c r="J769" s="12"/>
      <c r="K769" s="12"/>
      <c r="L769" s="12"/>
      <c r="M769" s="12"/>
    </row>
    <row r="770" spans="6:13">
      <c r="F770" s="12"/>
      <c r="G770" s="12"/>
      <c r="H770" s="12"/>
      <c r="I770" s="12"/>
      <c r="J770" s="12"/>
      <c r="K770" s="12"/>
      <c r="L770" s="12"/>
      <c r="M770" s="12"/>
    </row>
    <row r="771" spans="6:13">
      <c r="F771" s="12"/>
      <c r="G771" s="12"/>
      <c r="H771" s="12"/>
      <c r="I771" s="12"/>
      <c r="J771" s="12"/>
      <c r="K771" s="12"/>
      <c r="L771" s="12"/>
      <c r="M771" s="12"/>
    </row>
    <row r="772" spans="6:13">
      <c r="F772" s="12"/>
      <c r="G772" s="12"/>
      <c r="H772" s="12"/>
      <c r="I772" s="12"/>
      <c r="J772" s="12"/>
      <c r="K772" s="12"/>
      <c r="L772" s="12"/>
      <c r="M772" s="12"/>
    </row>
    <row r="773" spans="6:13">
      <c r="F773" s="12"/>
      <c r="G773" s="12"/>
      <c r="H773" s="12"/>
      <c r="I773" s="12"/>
      <c r="J773" s="12"/>
      <c r="K773" s="12"/>
      <c r="L773" s="12"/>
      <c r="M773" s="12"/>
    </row>
    <row r="774" spans="6:13">
      <c r="F774" s="12"/>
      <c r="G774" s="12"/>
      <c r="H774" s="12"/>
      <c r="I774" s="12"/>
      <c r="J774" s="12"/>
      <c r="K774" s="12"/>
      <c r="L774" s="12"/>
      <c r="M774" s="12"/>
    </row>
    <row r="775" spans="6:13">
      <c r="F775" s="12"/>
      <c r="G775" s="12"/>
      <c r="H775" s="12"/>
      <c r="I775" s="12"/>
      <c r="J775" s="12"/>
      <c r="K775" s="12"/>
      <c r="L775" s="12"/>
      <c r="M775" s="12"/>
    </row>
    <row r="776" spans="6:13">
      <c r="F776" s="12"/>
      <c r="G776" s="12"/>
      <c r="H776" s="12"/>
      <c r="I776" s="12"/>
      <c r="J776" s="12"/>
      <c r="K776" s="12"/>
      <c r="L776" s="12"/>
      <c r="M776" s="12"/>
    </row>
    <row r="777" spans="6:13">
      <c r="F777" s="12"/>
      <c r="G777" s="12"/>
      <c r="H777" s="12"/>
      <c r="I777" s="12"/>
      <c r="J777" s="12"/>
      <c r="K777" s="12"/>
      <c r="L777" s="12"/>
      <c r="M777" s="12"/>
    </row>
    <row r="778" spans="6:13">
      <c r="F778" s="12"/>
      <c r="G778" s="12"/>
      <c r="H778" s="12"/>
      <c r="I778" s="12"/>
      <c r="J778" s="12"/>
      <c r="K778" s="12"/>
      <c r="L778" s="12"/>
      <c r="M778" s="12"/>
    </row>
    <row r="779" spans="6:13">
      <c r="F779" s="12"/>
      <c r="G779" s="12"/>
      <c r="H779" s="12"/>
      <c r="I779" s="12"/>
      <c r="J779" s="12"/>
      <c r="K779" s="12"/>
      <c r="L779" s="12"/>
      <c r="M779" s="12"/>
    </row>
    <row r="780" spans="6:13">
      <c r="F780" s="12"/>
      <c r="G780" s="12"/>
      <c r="H780" s="12"/>
      <c r="I780" s="12"/>
      <c r="J780" s="12"/>
      <c r="K780" s="12"/>
      <c r="L780" s="12"/>
      <c r="M780" s="12"/>
    </row>
    <row r="781" spans="6:13">
      <c r="F781" s="12"/>
      <c r="G781" s="12"/>
      <c r="H781" s="12"/>
      <c r="I781" s="12"/>
      <c r="J781" s="12"/>
      <c r="K781" s="12"/>
      <c r="L781" s="12"/>
      <c r="M781" s="12"/>
    </row>
    <row r="782" spans="6:13">
      <c r="F782" s="12"/>
      <c r="G782" s="12"/>
      <c r="H782" s="12"/>
      <c r="I782" s="12"/>
      <c r="J782" s="12"/>
      <c r="K782" s="12"/>
      <c r="L782" s="12"/>
      <c r="M782" s="12"/>
    </row>
    <row r="783" spans="6:13">
      <c r="F783" s="12"/>
      <c r="G783" s="12"/>
      <c r="H783" s="12"/>
      <c r="I783" s="12"/>
      <c r="J783" s="12"/>
      <c r="K783" s="12"/>
      <c r="L783" s="12"/>
      <c r="M783" s="12"/>
    </row>
    <row r="784" spans="6:13">
      <c r="F784" s="12"/>
      <c r="G784" s="12"/>
      <c r="H784" s="12"/>
      <c r="I784" s="12"/>
      <c r="J784" s="12"/>
      <c r="K784" s="12"/>
      <c r="L784" s="12"/>
      <c r="M784" s="12"/>
    </row>
    <row r="785" spans="6:13">
      <c r="F785" s="12"/>
      <c r="G785" s="12"/>
      <c r="H785" s="12"/>
      <c r="I785" s="12"/>
      <c r="J785" s="12"/>
      <c r="K785" s="12"/>
      <c r="L785" s="12"/>
      <c r="M785" s="12"/>
    </row>
    <row r="786" spans="6:13">
      <c r="F786" s="12"/>
      <c r="G786" s="12"/>
      <c r="H786" s="12"/>
      <c r="I786" s="12"/>
      <c r="J786" s="12"/>
      <c r="K786" s="12"/>
      <c r="L786" s="12"/>
      <c r="M786" s="12"/>
    </row>
    <row r="787" spans="6:13">
      <c r="F787" s="12"/>
      <c r="G787" s="12"/>
      <c r="H787" s="12"/>
      <c r="I787" s="12"/>
      <c r="J787" s="12"/>
      <c r="K787" s="12"/>
      <c r="L787" s="12"/>
      <c r="M787" s="12"/>
    </row>
    <row r="788" spans="6:13">
      <c r="F788" s="12"/>
      <c r="G788" s="12"/>
      <c r="H788" s="12"/>
      <c r="I788" s="12"/>
      <c r="J788" s="12"/>
      <c r="K788" s="12"/>
      <c r="L788" s="12"/>
      <c r="M788" s="12"/>
    </row>
    <row r="789" spans="6:13">
      <c r="F789" s="12"/>
      <c r="G789" s="12"/>
      <c r="H789" s="12"/>
      <c r="I789" s="12"/>
      <c r="J789" s="12"/>
      <c r="K789" s="12"/>
      <c r="L789" s="12"/>
      <c r="M789" s="12"/>
    </row>
    <row r="790" spans="6:13">
      <c r="F790" s="12"/>
      <c r="G790" s="12"/>
      <c r="H790" s="12"/>
      <c r="I790" s="12"/>
      <c r="J790" s="12"/>
      <c r="K790" s="12"/>
      <c r="L790" s="12"/>
      <c r="M790" s="12"/>
    </row>
    <row r="791" spans="6:13">
      <c r="F791" s="12"/>
      <c r="G791" s="12"/>
      <c r="H791" s="12"/>
      <c r="I791" s="12"/>
      <c r="J791" s="12"/>
      <c r="K791" s="12"/>
      <c r="L791" s="12"/>
      <c r="M791" s="12"/>
    </row>
    <row r="792" spans="6:13">
      <c r="F792" s="12"/>
      <c r="G792" s="12"/>
      <c r="H792" s="12"/>
      <c r="I792" s="12"/>
      <c r="J792" s="12"/>
      <c r="K792" s="12"/>
      <c r="L792" s="12"/>
      <c r="M792" s="12"/>
    </row>
    <row r="793" spans="6:13">
      <c r="F793" s="12"/>
      <c r="G793" s="12"/>
      <c r="H793" s="12"/>
      <c r="I793" s="12"/>
      <c r="J793" s="12"/>
      <c r="K793" s="12"/>
      <c r="L793" s="12"/>
      <c r="M793" s="12"/>
    </row>
    <row r="794" spans="6:13">
      <c r="F794" s="12"/>
      <c r="G794" s="12"/>
      <c r="H794" s="12"/>
      <c r="I794" s="12"/>
      <c r="J794" s="12"/>
      <c r="K794" s="12"/>
      <c r="L794" s="12"/>
      <c r="M794" s="12"/>
    </row>
    <row r="795" spans="6:13">
      <c r="F795" s="12"/>
      <c r="G795" s="12"/>
      <c r="H795" s="12"/>
      <c r="I795" s="12"/>
      <c r="J795" s="12"/>
      <c r="K795" s="12"/>
      <c r="L795" s="12"/>
      <c r="M795" s="12"/>
    </row>
    <row r="796" spans="6:13">
      <c r="F796" s="12"/>
      <c r="G796" s="12"/>
      <c r="H796" s="12"/>
      <c r="I796" s="12"/>
      <c r="J796" s="12"/>
      <c r="K796" s="12"/>
      <c r="L796" s="12"/>
      <c r="M796" s="12"/>
    </row>
    <row r="797" spans="6:13">
      <c r="F797" s="12"/>
      <c r="G797" s="12"/>
      <c r="H797" s="12"/>
      <c r="I797" s="12"/>
      <c r="J797" s="12"/>
      <c r="K797" s="12"/>
      <c r="L797" s="12"/>
      <c r="M797" s="12"/>
    </row>
    <row r="798" spans="6:13">
      <c r="F798" s="12"/>
      <c r="G798" s="12"/>
      <c r="H798" s="12"/>
      <c r="I798" s="12"/>
      <c r="J798" s="12"/>
      <c r="K798" s="12"/>
      <c r="L798" s="12"/>
      <c r="M798" s="12"/>
    </row>
    <row r="799" spans="6:13">
      <c r="F799" s="12"/>
      <c r="G799" s="12"/>
      <c r="H799" s="12"/>
      <c r="I799" s="12"/>
      <c r="J799" s="12"/>
      <c r="K799" s="12"/>
      <c r="L799" s="12"/>
      <c r="M799" s="12"/>
    </row>
    <row r="800" spans="6:13">
      <c r="F800" s="12"/>
      <c r="G800" s="12"/>
      <c r="H800" s="12"/>
      <c r="I800" s="12"/>
      <c r="J800" s="12"/>
      <c r="K800" s="12"/>
      <c r="L800" s="12"/>
      <c r="M800" s="12"/>
    </row>
    <row r="801" spans="6:13">
      <c r="F801" s="12"/>
      <c r="G801" s="12"/>
      <c r="H801" s="12"/>
      <c r="I801" s="12"/>
      <c r="J801" s="12"/>
      <c r="K801" s="12"/>
      <c r="L801" s="12"/>
      <c r="M801" s="12"/>
    </row>
    <row r="802" spans="6:13">
      <c r="F802" s="12"/>
      <c r="G802" s="12"/>
      <c r="H802" s="12"/>
      <c r="I802" s="12"/>
      <c r="J802" s="12"/>
      <c r="K802" s="12"/>
      <c r="L802" s="12"/>
      <c r="M802" s="12"/>
    </row>
    <row r="803" spans="6:13">
      <c r="F803" s="12"/>
      <c r="G803" s="12"/>
      <c r="H803" s="12"/>
      <c r="I803" s="12"/>
      <c r="J803" s="12"/>
      <c r="K803" s="12"/>
      <c r="L803" s="12"/>
      <c r="M803" s="12"/>
    </row>
    <row r="804" spans="6:13">
      <c r="F804" s="12"/>
      <c r="G804" s="12"/>
      <c r="H804" s="12"/>
      <c r="I804" s="12"/>
      <c r="J804" s="12"/>
      <c r="K804" s="12"/>
      <c r="L804" s="12"/>
      <c r="M804" s="12"/>
    </row>
    <row r="805" spans="6:13">
      <c r="F805" s="12"/>
      <c r="G805" s="12"/>
      <c r="H805" s="12"/>
      <c r="I805" s="12"/>
      <c r="J805" s="12"/>
      <c r="K805" s="12"/>
      <c r="L805" s="12"/>
      <c r="M805" s="12"/>
    </row>
    <row r="806" spans="6:13">
      <c r="F806" s="12"/>
      <c r="G806" s="12"/>
      <c r="H806" s="12"/>
      <c r="I806" s="12"/>
      <c r="J806" s="12"/>
      <c r="K806" s="12"/>
      <c r="L806" s="12"/>
      <c r="M806" s="12"/>
    </row>
    <row r="807" spans="6:13">
      <c r="F807" s="12"/>
      <c r="G807" s="12"/>
      <c r="H807" s="12"/>
      <c r="I807" s="12"/>
      <c r="J807" s="12"/>
      <c r="K807" s="12"/>
      <c r="L807" s="12"/>
      <c r="M807" s="12"/>
    </row>
    <row r="808" spans="6:13">
      <c r="F808" s="12"/>
      <c r="G808" s="12"/>
      <c r="H808" s="12"/>
      <c r="I808" s="12"/>
      <c r="J808" s="12"/>
      <c r="K808" s="12"/>
      <c r="L808" s="12"/>
      <c r="M808" s="12"/>
    </row>
    <row r="809" spans="6:13">
      <c r="F809" s="12"/>
      <c r="G809" s="12"/>
      <c r="H809" s="12"/>
      <c r="I809" s="12"/>
      <c r="J809" s="12"/>
      <c r="K809" s="12"/>
      <c r="L809" s="12"/>
      <c r="M809" s="12"/>
    </row>
    <row r="810" spans="6:13">
      <c r="F810" s="12"/>
      <c r="G810" s="12"/>
      <c r="H810" s="12"/>
      <c r="I810" s="12"/>
      <c r="J810" s="12"/>
      <c r="K810" s="12"/>
      <c r="L810" s="12"/>
      <c r="M810" s="12"/>
    </row>
    <row r="811" spans="6:13">
      <c r="F811" s="12"/>
      <c r="G811" s="12"/>
      <c r="H811" s="12"/>
      <c r="I811" s="12"/>
      <c r="L811" s="12"/>
      <c r="M811" s="12"/>
    </row>
  </sheetData>
  <protectedRanges>
    <protectedRange sqref="J62:J96 K62:K72 K74:K96 N63:R97 M96:M97 M63:M88 M90:M94 L63:L97 E63:I97" name="Range2"/>
    <protectedRange sqref="E44 E57 E37 E41:E42 E51:E53 E55 J23 E26:E35 E12:E22 E24" name="Range1"/>
  </protectedRanges>
  <mergeCells count="16">
    <mergeCell ref="I47:I48"/>
    <mergeCell ref="J47:J48"/>
    <mergeCell ref="K47:K48"/>
    <mergeCell ref="S29:T29"/>
    <mergeCell ref="M29:N29"/>
    <mergeCell ref="N45:R45"/>
    <mergeCell ref="I43:K44"/>
    <mergeCell ref="I45:I46"/>
    <mergeCell ref="J45:J46"/>
    <mergeCell ref="K45:K46"/>
    <mergeCell ref="S11:T11"/>
    <mergeCell ref="P29:Q29"/>
    <mergeCell ref="J11:K11"/>
    <mergeCell ref="M11:N11"/>
    <mergeCell ref="P11:Q11"/>
    <mergeCell ref="K25:T26"/>
  </mergeCells>
  <phoneticPr fontId="43" type="noConversion"/>
  <printOptions horizontalCentered="1"/>
  <pageMargins left="0.55118110236220474" right="0.31496062992125984" top="0.98425196850393704" bottom="0" header="0.51181102362204722" footer="0.98425196850393704"/>
  <pageSetup scale="11" orientation="portrait" r:id="rId1"/>
  <headerFooter alignWithMargins="0">
    <oddFooter>&amp;C&amp;"Barclays Sans,Bold"&amp;48UNRESTRICTED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8:W85"/>
  <sheetViews>
    <sheetView topLeftCell="B1" workbookViewId="0">
      <selection sqref="A1:XFD1048576"/>
    </sheetView>
  </sheetViews>
  <sheetFormatPr defaultRowHeight="12.75"/>
  <cols>
    <col min="4" max="4" width="14.7109375" bestFit="1" customWidth="1"/>
    <col min="7" max="7" width="16.140625" bestFit="1" customWidth="1"/>
    <col min="8" max="9" width="9.140625" customWidth="1"/>
    <col min="12" max="12" width="11" bestFit="1" customWidth="1"/>
    <col min="23" max="23" width="11.42578125" bestFit="1" customWidth="1"/>
  </cols>
  <sheetData>
    <row r="8" spans="4:19">
      <c r="K8" s="383"/>
      <c r="L8" s="383"/>
    </row>
    <row r="9" spans="4:19">
      <c r="D9" s="198" t="e">
        <f ca="1">_xll.RData(D11:D27,E9:F9,,,"CH:Fd",E10)</f>
        <v>#NAME?</v>
      </c>
      <c r="E9" t="s">
        <v>130</v>
      </c>
      <c r="F9" t="s">
        <v>131</v>
      </c>
      <c r="J9" s="513" t="s">
        <v>391</v>
      </c>
      <c r="K9" s="513"/>
      <c r="M9" t="s">
        <v>322</v>
      </c>
      <c r="N9" s="271" t="e">
        <f ca="1">_xll.RData(M9:M70,"CTBTR_1","RTFEED:IDN")</f>
        <v>#NAME?</v>
      </c>
      <c r="O9" s="271" t="e">
        <f ca="1">_xll.RData(M9:M70,"GV2_TEXT","RTFEED:IDN")</f>
        <v>#NAME?</v>
      </c>
      <c r="P9" s="271" t="e">
        <f ca="1">_xll.RData(M9:M70,"GV4_TEXT","RTFEED:IDN")</f>
        <v>#NAME?</v>
      </c>
      <c r="Q9" s="271" t="e">
        <f ca="1">_xll.RData(M9:M70,"PRIMACT_1","RTFEED:IDN")</f>
        <v>#NAME?</v>
      </c>
      <c r="R9" s="271" t="e">
        <f ca="1">_xll.RData(M9:M70,"VALUE_DT1","RTFEED:IDN")</f>
        <v>#NAME?</v>
      </c>
      <c r="S9" s="271" t="e">
        <f ca="1">_xll.RData(M9:M70,"CTB_LOC1","RTFEED:IDN")</f>
        <v>#NAME?</v>
      </c>
    </row>
    <row r="10" spans="4:19">
      <c r="E10" s="271" t="s">
        <v>132</v>
      </c>
      <c r="F10" s="271" t="s">
        <v>133</v>
      </c>
      <c r="G10" t="s">
        <v>134</v>
      </c>
      <c r="J10" t="s">
        <v>414</v>
      </c>
      <c r="K10" t="s">
        <v>415</v>
      </c>
      <c r="L10" t="s">
        <v>381</v>
      </c>
      <c r="M10" t="s">
        <v>214</v>
      </c>
      <c r="N10" s="271" t="s">
        <v>521</v>
      </c>
      <c r="O10" s="271" t="s">
        <v>45</v>
      </c>
      <c r="P10" s="271" t="s">
        <v>514</v>
      </c>
      <c r="Q10" s="271">
        <v>1.56088</v>
      </c>
      <c r="R10" s="275">
        <v>43853</v>
      </c>
      <c r="S10" s="271" t="s">
        <v>323</v>
      </c>
    </row>
    <row r="11" spans="4:19">
      <c r="D11" s="199" t="s">
        <v>113</v>
      </c>
      <c r="E11" s="271">
        <v>1.3126</v>
      </c>
      <c r="F11" s="271">
        <v>1.3127</v>
      </c>
      <c r="G11">
        <f>(ROUND(((E11+F11)/2),4))</f>
        <v>1.3127</v>
      </c>
      <c r="H11">
        <f>(ROUND(E11*E28,4))</f>
        <v>21.956499999999998</v>
      </c>
      <c r="I11">
        <f>ROUND(F11*F28,4)</f>
        <v>23.316299999999998</v>
      </c>
      <c r="J11">
        <f>H11</f>
        <v>21.956499999999998</v>
      </c>
      <c r="K11">
        <f>I11</f>
        <v>23.316299999999998</v>
      </c>
      <c r="M11" t="s">
        <v>215</v>
      </c>
      <c r="N11" s="271" t="s">
        <v>506</v>
      </c>
      <c r="O11" s="271" t="s">
        <v>506</v>
      </c>
      <c r="P11" s="273" t="s">
        <v>506</v>
      </c>
      <c r="Q11" s="273" t="s">
        <v>506</v>
      </c>
      <c r="R11" s="275" t="s">
        <v>506</v>
      </c>
      <c r="S11" s="271" t="s">
        <v>506</v>
      </c>
    </row>
    <row r="12" spans="4:19">
      <c r="D12" s="199" t="s">
        <v>114</v>
      </c>
      <c r="E12" s="271">
        <v>9.2700000000000005E-2</v>
      </c>
      <c r="F12" s="271">
        <v>9.35E-2</v>
      </c>
      <c r="G12">
        <f t="shared" ref="G12:G27" si="0">(ROUND(((E12+F12)/2),4))</f>
        <v>9.3100000000000002E-2</v>
      </c>
      <c r="H12">
        <f>ROUND(E12*E28,4)</f>
        <v>1.5506</v>
      </c>
      <c r="I12">
        <f>ROUND(F12*F28,4)</f>
        <v>1.6608000000000001</v>
      </c>
      <c r="J12">
        <f>H12</f>
        <v>1.5506</v>
      </c>
      <c r="K12">
        <f>I12</f>
        <v>1.6608000000000001</v>
      </c>
      <c r="M12" t="s">
        <v>216</v>
      </c>
      <c r="N12" s="271" t="s">
        <v>521</v>
      </c>
      <c r="O12" s="271" t="s">
        <v>45</v>
      </c>
      <c r="P12" s="273" t="s">
        <v>515</v>
      </c>
      <c r="Q12" s="271">
        <v>1.6608800000000001</v>
      </c>
      <c r="R12" s="275">
        <v>43853</v>
      </c>
      <c r="S12" s="271" t="s">
        <v>323</v>
      </c>
    </row>
    <row r="13" spans="4:19">
      <c r="D13" s="199" t="s">
        <v>115</v>
      </c>
      <c r="E13" s="271">
        <v>0.97010000000000007</v>
      </c>
      <c r="F13" s="271">
        <v>0.97020000000000006</v>
      </c>
      <c r="G13">
        <f t="shared" si="0"/>
        <v>0.97019999999999995</v>
      </c>
      <c r="H13">
        <f>ROUND(E13/$E$28,4)</f>
        <v>5.8000000000000003E-2</v>
      </c>
      <c r="I13">
        <f>ROUND(F13/$F$28,4)</f>
        <v>5.4600000000000003E-2</v>
      </c>
      <c r="J13">
        <f>I13</f>
        <v>5.4600000000000003E-2</v>
      </c>
      <c r="K13">
        <f>H13</f>
        <v>5.8000000000000003E-2</v>
      </c>
      <c r="M13" t="s">
        <v>217</v>
      </c>
      <c r="N13" s="271" t="s">
        <v>521</v>
      </c>
      <c r="O13" s="271" t="s">
        <v>45</v>
      </c>
      <c r="P13" s="273" t="s">
        <v>516</v>
      </c>
      <c r="Q13" s="271">
        <v>1.7657500000000002</v>
      </c>
      <c r="R13" s="275">
        <v>43853</v>
      </c>
      <c r="S13" s="271" t="s">
        <v>323</v>
      </c>
    </row>
    <row r="14" spans="4:19">
      <c r="D14" s="199" t="s">
        <v>116</v>
      </c>
      <c r="E14" s="271">
        <v>14.3682</v>
      </c>
      <c r="F14" s="271">
        <v>14.376000000000001</v>
      </c>
      <c r="G14">
        <f t="shared" si="0"/>
        <v>14.3721</v>
      </c>
      <c r="H14">
        <f>ROUND(F14/$E$28,4)</f>
        <v>0.85940000000000005</v>
      </c>
      <c r="I14">
        <f>ROUND(E14/$F$28,4)</f>
        <v>0.80889999999999995</v>
      </c>
      <c r="J14">
        <f t="shared" ref="J14:J25" si="1">I14</f>
        <v>0.80889999999999995</v>
      </c>
      <c r="K14">
        <f t="shared" ref="K14:K25" si="2">H14</f>
        <v>0.85940000000000005</v>
      </c>
      <c r="M14" t="s">
        <v>218</v>
      </c>
      <c r="N14" s="271" t="s">
        <v>521</v>
      </c>
      <c r="O14" s="271" t="s">
        <v>45</v>
      </c>
      <c r="P14" s="273" t="s">
        <v>517</v>
      </c>
      <c r="Q14" s="271">
        <v>1.7941300000000002</v>
      </c>
      <c r="R14" s="275">
        <v>43853</v>
      </c>
      <c r="S14" s="271" t="s">
        <v>323</v>
      </c>
    </row>
    <row r="15" spans="4:19">
      <c r="D15" s="199" t="s">
        <v>117</v>
      </c>
      <c r="E15" s="271">
        <v>1.3129</v>
      </c>
      <c r="F15" s="271">
        <v>1.3130000000000002</v>
      </c>
      <c r="G15">
        <f t="shared" si="0"/>
        <v>1.3129999999999999</v>
      </c>
      <c r="H15">
        <f>ROUND(E15/$E$28,4)</f>
        <v>7.85E-2</v>
      </c>
      <c r="I15">
        <f>ROUND(F15/$F$28,4)</f>
        <v>7.3899999999999993E-2</v>
      </c>
      <c r="J15">
        <f t="shared" si="1"/>
        <v>7.3899999999999993E-2</v>
      </c>
      <c r="K15">
        <f t="shared" si="2"/>
        <v>7.85E-2</v>
      </c>
      <c r="M15" t="s">
        <v>219</v>
      </c>
      <c r="N15" s="271" t="s">
        <v>506</v>
      </c>
      <c r="O15" s="271" t="s">
        <v>506</v>
      </c>
      <c r="P15" s="273" t="s">
        <v>506</v>
      </c>
      <c r="Q15" s="273" t="s">
        <v>506</v>
      </c>
      <c r="R15" s="275" t="s">
        <v>506</v>
      </c>
      <c r="S15" s="271" t="s">
        <v>506</v>
      </c>
    </row>
    <row r="16" spans="4:19">
      <c r="D16" s="199" t="s">
        <v>118</v>
      </c>
      <c r="E16" s="271">
        <v>6.9363999999999999</v>
      </c>
      <c r="F16" s="271">
        <v>6.9369000000000005</v>
      </c>
      <c r="G16">
        <f t="shared" si="0"/>
        <v>6.9367000000000001</v>
      </c>
      <c r="H16">
        <f>ROUND(E16/$E$28,4)</f>
        <v>0.41470000000000001</v>
      </c>
      <c r="I16">
        <f>ROUND(F16/$F$28,4)</f>
        <v>0.39050000000000001</v>
      </c>
      <c r="J16">
        <f t="shared" si="1"/>
        <v>0.39050000000000001</v>
      </c>
      <c r="K16">
        <f t="shared" si="2"/>
        <v>0.41470000000000001</v>
      </c>
      <c r="M16" t="s">
        <v>220</v>
      </c>
      <c r="N16" s="271" t="s">
        <v>506</v>
      </c>
      <c r="O16" s="271" t="s">
        <v>506</v>
      </c>
      <c r="P16" s="273" t="s">
        <v>506</v>
      </c>
      <c r="Q16" s="273" t="s">
        <v>506</v>
      </c>
      <c r="R16" s="275" t="s">
        <v>506</v>
      </c>
      <c r="S16" s="271" t="s">
        <v>506</v>
      </c>
    </row>
    <row r="17" spans="2:23">
      <c r="D17" s="199" t="s">
        <v>119</v>
      </c>
      <c r="E17" s="271">
        <v>71.22</v>
      </c>
      <c r="F17" s="271">
        <v>71.23</v>
      </c>
      <c r="G17">
        <f>(ROUND(((E17+F17)/2),2))</f>
        <v>71.23</v>
      </c>
      <c r="H17">
        <f>ROUND(E17/$E$28,2)</f>
        <v>4.26</v>
      </c>
      <c r="I17">
        <f>ROUND(F17/$F$28,2)</f>
        <v>4.01</v>
      </c>
      <c r="J17">
        <f t="shared" si="1"/>
        <v>4.01</v>
      </c>
      <c r="K17">
        <f t="shared" si="2"/>
        <v>4.26</v>
      </c>
      <c r="M17" t="s">
        <v>221</v>
      </c>
      <c r="N17" s="271" t="s">
        <v>521</v>
      </c>
      <c r="O17" s="271" t="s">
        <v>45</v>
      </c>
      <c r="P17" s="273" t="s">
        <v>518</v>
      </c>
      <c r="Q17" s="271">
        <v>1.8217500000000002</v>
      </c>
      <c r="R17" s="275">
        <v>43853</v>
      </c>
      <c r="S17" s="271" t="s">
        <v>323</v>
      </c>
    </row>
    <row r="18" spans="2:23">
      <c r="D18" s="199" t="s">
        <v>120</v>
      </c>
      <c r="E18" s="271">
        <v>9.5335000000000001</v>
      </c>
      <c r="F18" s="271">
        <v>9.5358999999999998</v>
      </c>
      <c r="G18">
        <f t="shared" si="0"/>
        <v>9.5347000000000008</v>
      </c>
      <c r="H18">
        <f>ROUND(E18/$E$28,4)</f>
        <v>0.56989999999999996</v>
      </c>
      <c r="I18">
        <f>ROUND(F18/$F$28,4)</f>
        <v>0.53690000000000004</v>
      </c>
      <c r="J18">
        <f t="shared" si="1"/>
        <v>0.53690000000000004</v>
      </c>
      <c r="K18">
        <f t="shared" si="2"/>
        <v>0.56989999999999996</v>
      </c>
      <c r="M18" t="s">
        <v>222</v>
      </c>
      <c r="N18" s="271" t="s">
        <v>506</v>
      </c>
      <c r="O18" s="271" t="s">
        <v>506</v>
      </c>
      <c r="P18" s="273" t="s">
        <v>506</v>
      </c>
      <c r="Q18" s="273" t="s">
        <v>506</v>
      </c>
      <c r="R18" s="275" t="s">
        <v>506</v>
      </c>
      <c r="S18" s="271" t="s">
        <v>506</v>
      </c>
      <c r="W18" s="417"/>
    </row>
    <row r="19" spans="2:23">
      <c r="D19" s="199" t="s">
        <v>121</v>
      </c>
      <c r="E19" s="271">
        <v>8.9966000000000008</v>
      </c>
      <c r="F19" s="271">
        <v>8.9975000000000005</v>
      </c>
      <c r="G19">
        <f t="shared" si="0"/>
        <v>8.9970999999999997</v>
      </c>
      <c r="H19">
        <f>ROUND(E19/$E$28,4)</f>
        <v>0.53779999999999994</v>
      </c>
      <c r="I19">
        <f>ROUND(F19/$F$28,4)</f>
        <v>0.50660000000000005</v>
      </c>
      <c r="J19">
        <f t="shared" si="1"/>
        <v>0.50660000000000005</v>
      </c>
      <c r="K19">
        <f t="shared" si="2"/>
        <v>0.53779999999999994</v>
      </c>
      <c r="M19" t="s">
        <v>223</v>
      </c>
      <c r="N19" s="271" t="s">
        <v>506</v>
      </c>
      <c r="O19" s="271" t="s">
        <v>506</v>
      </c>
      <c r="P19" s="273" t="s">
        <v>506</v>
      </c>
      <c r="Q19" s="273" t="s">
        <v>506</v>
      </c>
      <c r="R19" s="275" t="s">
        <v>506</v>
      </c>
      <c r="S19" s="271" t="s">
        <v>506</v>
      </c>
    </row>
    <row r="20" spans="2:23">
      <c r="D20" s="199" t="s">
        <v>122</v>
      </c>
      <c r="E20" s="271">
        <v>6.7651000000000003</v>
      </c>
      <c r="F20" s="271">
        <v>6.7656000000000001</v>
      </c>
      <c r="G20">
        <f t="shared" si="0"/>
        <v>6.7653999999999996</v>
      </c>
      <c r="H20">
        <f>ROUND(E20/$E$28,4)</f>
        <v>0.40439999999999998</v>
      </c>
      <c r="I20">
        <f>ROUND(F20/$F$28,4)</f>
        <v>0.38090000000000002</v>
      </c>
      <c r="J20">
        <f t="shared" si="1"/>
        <v>0.38090000000000002</v>
      </c>
      <c r="K20">
        <f t="shared" si="2"/>
        <v>0.40439999999999998</v>
      </c>
      <c r="M20" t="s">
        <v>224</v>
      </c>
      <c r="N20" s="271" t="s">
        <v>506</v>
      </c>
      <c r="O20" s="271" t="s">
        <v>506</v>
      </c>
      <c r="P20" s="273" t="s">
        <v>506</v>
      </c>
      <c r="Q20" s="273" t="s">
        <v>506</v>
      </c>
      <c r="R20" s="275" t="s">
        <v>506</v>
      </c>
      <c r="S20" s="271" t="s">
        <v>506</v>
      </c>
    </row>
    <row r="21" spans="2:23">
      <c r="D21" s="199" t="s">
        <v>123</v>
      </c>
      <c r="E21" s="271">
        <v>109.52</v>
      </c>
      <c r="F21" s="271">
        <v>109.53</v>
      </c>
      <c r="G21" s="200">
        <f>(ROUND(((E21+F21)/2),2))</f>
        <v>109.53</v>
      </c>
      <c r="H21">
        <f>ROUND(E21/$E$28,2)</f>
        <v>6.55</v>
      </c>
      <c r="I21">
        <f>ROUND(F21/$F$28,2)</f>
        <v>6.17</v>
      </c>
      <c r="J21">
        <f t="shared" si="1"/>
        <v>6.17</v>
      </c>
      <c r="K21">
        <f t="shared" si="2"/>
        <v>6.55</v>
      </c>
      <c r="M21" t="s">
        <v>225</v>
      </c>
      <c r="N21" s="271" t="s">
        <v>506</v>
      </c>
      <c r="O21" s="271" t="s">
        <v>506</v>
      </c>
      <c r="P21" s="273" t="s">
        <v>506</v>
      </c>
      <c r="Q21" s="273" t="s">
        <v>506</v>
      </c>
      <c r="R21" s="275" t="s">
        <v>506</v>
      </c>
      <c r="S21" s="271" t="s">
        <v>506</v>
      </c>
    </row>
    <row r="22" spans="2:23">
      <c r="D22" s="199" t="s">
        <v>124</v>
      </c>
      <c r="E22" s="271">
        <v>36.6</v>
      </c>
      <c r="F22" s="271">
        <v>36.9</v>
      </c>
      <c r="G22">
        <f>(ROUND(((E22+F22)/2),2))</f>
        <v>36.75</v>
      </c>
      <c r="H22">
        <f>ROUND(E22/$E$28,2)</f>
        <v>2.19</v>
      </c>
      <c r="I22">
        <f>ROUND(F22/$F$28,2)</f>
        <v>2.08</v>
      </c>
      <c r="J22">
        <f t="shared" si="1"/>
        <v>2.08</v>
      </c>
      <c r="K22">
        <f t="shared" si="2"/>
        <v>2.19</v>
      </c>
      <c r="M22" t="s">
        <v>226</v>
      </c>
      <c r="N22" s="271" t="s">
        <v>506</v>
      </c>
      <c r="O22" s="271" t="s">
        <v>506</v>
      </c>
      <c r="P22" s="273" t="s">
        <v>506</v>
      </c>
      <c r="Q22" s="273" t="s">
        <v>506</v>
      </c>
      <c r="R22" s="275" t="s">
        <v>506</v>
      </c>
      <c r="S22" s="271" t="s">
        <v>506</v>
      </c>
    </row>
    <row r="23" spans="2:23">
      <c r="D23" s="199" t="s">
        <v>125</v>
      </c>
      <c r="E23" s="271">
        <v>14.477</v>
      </c>
      <c r="F23" s="271">
        <v>14.585000000000001</v>
      </c>
      <c r="G23">
        <f t="shared" si="0"/>
        <v>14.531000000000001</v>
      </c>
      <c r="H23">
        <f>ROUND(E23/$E$28,4)</f>
        <v>0.86550000000000005</v>
      </c>
      <c r="I23">
        <f>ROUND(F23/$F$28,4)</f>
        <v>0.82110000000000005</v>
      </c>
      <c r="J23">
        <f t="shared" si="1"/>
        <v>0.82110000000000005</v>
      </c>
      <c r="K23">
        <f t="shared" si="2"/>
        <v>0.86550000000000005</v>
      </c>
      <c r="M23" t="s">
        <v>227</v>
      </c>
      <c r="N23" s="271" t="s">
        <v>521</v>
      </c>
      <c r="O23" s="271" t="s">
        <v>45</v>
      </c>
      <c r="P23" s="273" t="s">
        <v>519</v>
      </c>
      <c r="Q23" s="271">
        <v>1.8945000000000001</v>
      </c>
      <c r="R23" s="275">
        <v>43853</v>
      </c>
      <c r="S23" s="271" t="s">
        <v>323</v>
      </c>
    </row>
    <row r="24" spans="2:23">
      <c r="D24" s="199" t="s">
        <v>126</v>
      </c>
      <c r="E24" s="271">
        <v>725.5</v>
      </c>
      <c r="F24" s="271">
        <v>740</v>
      </c>
      <c r="G24">
        <f>(ROUND(((E24+F24)/2),2))</f>
        <v>732.75</v>
      </c>
      <c r="H24">
        <f>ROUND(E24/$E$28,2)</f>
        <v>43.37</v>
      </c>
      <c r="I24">
        <f>ROUND(F24/$F$28,2)</f>
        <v>41.66</v>
      </c>
      <c r="J24">
        <f t="shared" si="1"/>
        <v>41.66</v>
      </c>
      <c r="K24">
        <f t="shared" si="2"/>
        <v>43.37</v>
      </c>
      <c r="M24" t="s">
        <v>228</v>
      </c>
      <c r="N24" s="271" t="s">
        <v>521</v>
      </c>
      <c r="O24" s="271" t="s">
        <v>21</v>
      </c>
      <c r="P24" s="271" t="s">
        <v>520</v>
      </c>
      <c r="Q24" s="271">
        <v>0.68300000000000005</v>
      </c>
      <c r="R24" s="275">
        <v>43853</v>
      </c>
      <c r="S24" s="271" t="s">
        <v>323</v>
      </c>
    </row>
    <row r="25" spans="2:23">
      <c r="D25" s="199" t="s">
        <v>127</v>
      </c>
      <c r="E25" s="271">
        <v>100.75</v>
      </c>
      <c r="F25" s="271">
        <v>100.95</v>
      </c>
      <c r="G25">
        <f>(ROUND(((E25+F25)/2),2))</f>
        <v>100.85</v>
      </c>
      <c r="H25">
        <f>ROUND(E25/$E$28,2)</f>
        <v>6.02</v>
      </c>
      <c r="I25">
        <f>ROUND(F25/$F$28,2)</f>
        <v>5.68</v>
      </c>
      <c r="J25">
        <f t="shared" si="1"/>
        <v>5.68</v>
      </c>
      <c r="K25">
        <f t="shared" si="2"/>
        <v>6.02</v>
      </c>
      <c r="M25" t="s">
        <v>229</v>
      </c>
      <c r="N25" s="271" t="s">
        <v>521</v>
      </c>
      <c r="O25" s="271" t="s">
        <v>21</v>
      </c>
      <c r="P25" s="271" t="s">
        <v>514</v>
      </c>
      <c r="Q25" s="271">
        <v>0.6833800000000001</v>
      </c>
      <c r="R25" s="275">
        <v>43853</v>
      </c>
      <c r="S25" s="271" t="s">
        <v>323</v>
      </c>
    </row>
    <row r="26" spans="2:23">
      <c r="D26" s="199" t="s">
        <v>128</v>
      </c>
      <c r="E26" s="271">
        <v>1.1044</v>
      </c>
      <c r="F26" s="271">
        <v>1.1048</v>
      </c>
      <c r="G26">
        <f t="shared" si="0"/>
        <v>1.1046</v>
      </c>
      <c r="H26">
        <f>ROUND(E26*E28,4)</f>
        <v>18.4739</v>
      </c>
      <c r="I26">
        <f>ROUND(F26*F28,4)</f>
        <v>19.6236</v>
      </c>
      <c r="J26">
        <f>H26</f>
        <v>18.4739</v>
      </c>
      <c r="K26">
        <f>I26</f>
        <v>19.6236</v>
      </c>
      <c r="M26" t="s">
        <v>230</v>
      </c>
      <c r="N26" s="271" t="s">
        <v>506</v>
      </c>
      <c r="O26" s="271" t="s">
        <v>506</v>
      </c>
      <c r="P26" s="273" t="s">
        <v>506</v>
      </c>
      <c r="Q26" s="273" t="s">
        <v>506</v>
      </c>
      <c r="R26" s="275" t="s">
        <v>506</v>
      </c>
      <c r="S26" s="271" t="s">
        <v>506</v>
      </c>
      <c r="W26" s="418"/>
    </row>
    <row r="27" spans="2:23">
      <c r="D27" s="199" t="s">
        <v>129</v>
      </c>
      <c r="E27" s="271">
        <v>0.68440000000000001</v>
      </c>
      <c r="F27" s="271">
        <v>0.68459999999999999</v>
      </c>
      <c r="G27">
        <f t="shared" si="0"/>
        <v>0.6845</v>
      </c>
      <c r="H27">
        <f>ROUND(E27*E28,4)</f>
        <v>11.4483</v>
      </c>
      <c r="I27">
        <f>ROUND(F27*F28,4)</f>
        <v>12.1599</v>
      </c>
      <c r="J27">
        <f>H27</f>
        <v>11.4483</v>
      </c>
      <c r="K27">
        <f>I27</f>
        <v>12.1599</v>
      </c>
      <c r="M27" t="s">
        <v>231</v>
      </c>
      <c r="N27" s="271" t="s">
        <v>521</v>
      </c>
      <c r="O27" s="271" t="s">
        <v>21</v>
      </c>
      <c r="P27" s="273" t="s">
        <v>515</v>
      </c>
      <c r="Q27" s="271">
        <v>0.63350000000000006</v>
      </c>
      <c r="R27" s="275">
        <v>43853</v>
      </c>
      <c r="S27" s="271" t="s">
        <v>323</v>
      </c>
    </row>
    <row r="28" spans="2:23" ht="15">
      <c r="D28" t="s">
        <v>391</v>
      </c>
      <c r="E28" s="396">
        <f>(ROUND(G28*(1-0.03),4))</f>
        <v>16.727499999999999</v>
      </c>
      <c r="F28" s="396">
        <f>(ROUND(G28*(1+0.03),4))</f>
        <v>17.7621</v>
      </c>
      <c r="G28" s="419">
        <v>17.244800000000001</v>
      </c>
      <c r="J28" s="396">
        <f>E28</f>
        <v>16.727499999999999</v>
      </c>
      <c r="K28" s="396">
        <f>F28</f>
        <v>17.7621</v>
      </c>
      <c r="M28" t="s">
        <v>232</v>
      </c>
      <c r="N28" s="271" t="s">
        <v>521</v>
      </c>
      <c r="O28" s="271" t="s">
        <v>21</v>
      </c>
      <c r="P28" s="273" t="s">
        <v>516</v>
      </c>
      <c r="Q28" s="271">
        <v>0.66</v>
      </c>
      <c r="R28" s="275">
        <v>43853</v>
      </c>
      <c r="S28" s="271" t="s">
        <v>323</v>
      </c>
    </row>
    <row r="29" spans="2:23">
      <c r="M29" t="s">
        <v>233</v>
      </c>
      <c r="N29" s="271" t="s">
        <v>521</v>
      </c>
      <c r="O29" s="271" t="s">
        <v>21</v>
      </c>
      <c r="P29" s="273" t="s">
        <v>517</v>
      </c>
      <c r="Q29" s="271">
        <v>0.69713000000000003</v>
      </c>
      <c r="R29" s="275">
        <v>43853</v>
      </c>
      <c r="S29" s="271" t="s">
        <v>323</v>
      </c>
    </row>
    <row r="30" spans="2:23">
      <c r="M30" t="s">
        <v>234</v>
      </c>
      <c r="N30" s="271" t="s">
        <v>506</v>
      </c>
      <c r="O30" s="271" t="s">
        <v>506</v>
      </c>
      <c r="P30" s="273" t="s">
        <v>506</v>
      </c>
      <c r="Q30" s="273" t="s">
        <v>506</v>
      </c>
      <c r="R30" s="275" t="s">
        <v>506</v>
      </c>
      <c r="S30" s="271" t="s">
        <v>506</v>
      </c>
    </row>
    <row r="31" spans="2:23">
      <c r="B31" t="s">
        <v>279</v>
      </c>
      <c r="C31" s="271" t="e">
        <f ca="1">_xll.RData(B31:B47,"X_RIC_NAME","RTFEED:IDN")</f>
        <v>#NAME?</v>
      </c>
      <c r="D31" s="271" t="e">
        <f ca="1">_xll.RData(B31:B47,"DSPLY_NAME","RTFEED:IDN")</f>
        <v>#NAME?</v>
      </c>
      <c r="E31" s="271" t="e">
        <f ca="1">_xll.RData(B31:B47,"TIMACT","RTFEED:IDN")</f>
        <v>#NAME?</v>
      </c>
      <c r="F31" s="271" t="e">
        <f ca="1">_xll.RData(B31:B47,"BID","RTFEED:IDN")</f>
        <v>#NAME?</v>
      </c>
      <c r="G31" s="271" t="e">
        <f ca="1">_xll.RData(B31:B47,"ASK","RTFEED:IDN")</f>
        <v>#NAME?</v>
      </c>
      <c r="H31" s="271" t="e">
        <f ca="1">_xll.RData(B31:B47,"BCKGRNDPAG","RTFEED:IDN")</f>
        <v>#NAME?</v>
      </c>
      <c r="I31" s="271" t="e">
        <f ca="1">_xll.RData(B31:B47,"CTB_PAGE1","RTFEED:IDN")</f>
        <v>#NAME?</v>
      </c>
      <c r="M31" t="s">
        <v>235</v>
      </c>
      <c r="N31" s="271" t="s">
        <v>506</v>
      </c>
      <c r="O31" s="271" t="s">
        <v>506</v>
      </c>
      <c r="P31" s="273" t="s">
        <v>506</v>
      </c>
      <c r="Q31" s="273" t="s">
        <v>506</v>
      </c>
      <c r="R31" s="275" t="s">
        <v>506</v>
      </c>
      <c r="S31" s="271" t="s">
        <v>506</v>
      </c>
    </row>
    <row r="32" spans="2:23">
      <c r="B32" t="s">
        <v>324</v>
      </c>
      <c r="C32" s="271" t="s">
        <v>324</v>
      </c>
      <c r="D32" s="271" t="s">
        <v>508</v>
      </c>
      <c r="E32" s="272">
        <v>0.34791666666666665</v>
      </c>
      <c r="F32" s="271">
        <v>6.2</v>
      </c>
      <c r="G32" s="271">
        <v>7.7</v>
      </c>
      <c r="H32" s="271" t="s">
        <v>507</v>
      </c>
      <c r="I32" s="271" t="s">
        <v>507</v>
      </c>
      <c r="M32" t="s">
        <v>236</v>
      </c>
      <c r="N32" s="271" t="s">
        <v>521</v>
      </c>
      <c r="O32" s="271" t="s">
        <v>21</v>
      </c>
      <c r="P32" s="273" t="s">
        <v>518</v>
      </c>
      <c r="Q32" s="271">
        <v>0.7458800000000001</v>
      </c>
      <c r="R32" s="275">
        <v>43853</v>
      </c>
      <c r="S32" s="271" t="s">
        <v>323</v>
      </c>
    </row>
    <row r="33" spans="2:19">
      <c r="B33" t="s">
        <v>199</v>
      </c>
      <c r="C33" s="271" t="s">
        <v>199</v>
      </c>
      <c r="D33" s="271" t="s">
        <v>508</v>
      </c>
      <c r="E33" s="272">
        <v>0.34791666666666665</v>
      </c>
      <c r="F33" s="271">
        <v>6.4</v>
      </c>
      <c r="G33" s="271">
        <v>7.65</v>
      </c>
      <c r="H33" s="271" t="s">
        <v>507</v>
      </c>
      <c r="I33" s="271" t="s">
        <v>507</v>
      </c>
      <c r="M33" t="s">
        <v>237</v>
      </c>
      <c r="N33" s="271" t="s">
        <v>506</v>
      </c>
      <c r="O33" s="271" t="s">
        <v>506</v>
      </c>
      <c r="P33" s="273" t="s">
        <v>506</v>
      </c>
      <c r="Q33" s="273" t="s">
        <v>506</v>
      </c>
      <c r="R33" s="275" t="s">
        <v>506</v>
      </c>
      <c r="S33" s="271" t="s">
        <v>506</v>
      </c>
    </row>
    <row r="34" spans="2:19">
      <c r="B34" t="s">
        <v>200</v>
      </c>
      <c r="C34" s="271" t="s">
        <v>200</v>
      </c>
      <c r="D34" s="271" t="s">
        <v>509</v>
      </c>
      <c r="E34" s="272">
        <v>0.34791666666666665</v>
      </c>
      <c r="F34" s="271">
        <v>6.25</v>
      </c>
      <c r="G34" s="271">
        <v>7.5</v>
      </c>
      <c r="H34" s="271" t="s">
        <v>507</v>
      </c>
      <c r="I34" s="271" t="s">
        <v>507</v>
      </c>
      <c r="M34" t="s">
        <v>238</v>
      </c>
      <c r="N34" s="271" t="s">
        <v>506</v>
      </c>
      <c r="O34" s="271" t="s">
        <v>506</v>
      </c>
      <c r="P34" s="273" t="s">
        <v>506</v>
      </c>
      <c r="Q34" s="273" t="s">
        <v>506</v>
      </c>
      <c r="R34" s="275" t="s">
        <v>506</v>
      </c>
      <c r="S34" s="271" t="s">
        <v>506</v>
      </c>
    </row>
    <row r="35" spans="2:19">
      <c r="B35" t="s">
        <v>201</v>
      </c>
      <c r="C35" s="271" t="s">
        <v>201</v>
      </c>
      <c r="D35" s="271" t="s">
        <v>508</v>
      </c>
      <c r="E35" s="272">
        <v>0.34791666666666665</v>
      </c>
      <c r="F35" s="271">
        <v>6.25</v>
      </c>
      <c r="G35" s="271">
        <v>7</v>
      </c>
      <c r="H35" s="271" t="s">
        <v>507</v>
      </c>
      <c r="I35" s="271" t="s">
        <v>507</v>
      </c>
      <c r="M35" t="s">
        <v>239</v>
      </c>
      <c r="N35" s="271" t="s">
        <v>506</v>
      </c>
      <c r="O35" s="271" t="s">
        <v>506</v>
      </c>
      <c r="P35" s="273" t="s">
        <v>506</v>
      </c>
      <c r="Q35" s="273" t="s">
        <v>506</v>
      </c>
      <c r="R35" s="275" t="s">
        <v>506</v>
      </c>
      <c r="S35" s="271" t="s">
        <v>506</v>
      </c>
    </row>
    <row r="36" spans="2:19">
      <c r="B36" t="s">
        <v>202</v>
      </c>
      <c r="C36" s="271" t="s">
        <v>202</v>
      </c>
      <c r="D36" s="271" t="s">
        <v>509</v>
      </c>
      <c r="E36" s="272">
        <v>0.34791666666666665</v>
      </c>
      <c r="F36" s="271">
        <v>6</v>
      </c>
      <c r="G36" s="271">
        <v>7</v>
      </c>
      <c r="H36" s="271" t="s">
        <v>507</v>
      </c>
      <c r="I36" s="271" t="s">
        <v>507</v>
      </c>
      <c r="M36" t="s">
        <v>240</v>
      </c>
      <c r="N36" s="271" t="s">
        <v>506</v>
      </c>
      <c r="O36" s="271" t="s">
        <v>506</v>
      </c>
      <c r="P36" s="273" t="s">
        <v>506</v>
      </c>
      <c r="Q36" s="273" t="s">
        <v>506</v>
      </c>
      <c r="R36" s="275" t="s">
        <v>506</v>
      </c>
      <c r="S36" s="271" t="s">
        <v>506</v>
      </c>
    </row>
    <row r="37" spans="2:19">
      <c r="B37" t="s">
        <v>203</v>
      </c>
      <c r="C37" s="271" t="s">
        <v>203</v>
      </c>
      <c r="D37" s="271" t="s">
        <v>509</v>
      </c>
      <c r="E37" s="272">
        <v>0.34791666666666665</v>
      </c>
      <c r="F37" s="271">
        <v>6</v>
      </c>
      <c r="G37" s="271">
        <v>7</v>
      </c>
      <c r="H37" s="271" t="s">
        <v>507</v>
      </c>
      <c r="I37" s="271" t="s">
        <v>507</v>
      </c>
      <c r="M37" t="s">
        <v>241</v>
      </c>
      <c r="N37" s="271" t="s">
        <v>506</v>
      </c>
      <c r="O37" s="271" t="s">
        <v>506</v>
      </c>
      <c r="P37" s="273" t="s">
        <v>506</v>
      </c>
      <c r="Q37" s="273" t="s">
        <v>506</v>
      </c>
      <c r="R37" s="275" t="s">
        <v>506</v>
      </c>
      <c r="S37" s="271" t="s">
        <v>506</v>
      </c>
    </row>
    <row r="38" spans="2:19">
      <c r="B38" t="s">
        <v>204</v>
      </c>
      <c r="C38" s="271" t="s">
        <v>204</v>
      </c>
      <c r="D38" s="271" t="s">
        <v>509</v>
      </c>
      <c r="E38" s="272">
        <v>0.34791666666666665</v>
      </c>
      <c r="F38" s="271">
        <v>6</v>
      </c>
      <c r="G38" s="271">
        <v>7</v>
      </c>
      <c r="H38" s="271" t="s">
        <v>507</v>
      </c>
      <c r="I38" s="271" t="s">
        <v>507</v>
      </c>
      <c r="M38" t="s">
        <v>242</v>
      </c>
      <c r="N38" s="271" t="s">
        <v>521</v>
      </c>
      <c r="O38" s="271" t="s">
        <v>21</v>
      </c>
      <c r="P38" s="273" t="s">
        <v>519</v>
      </c>
      <c r="Q38" s="271">
        <v>0.81288000000000005</v>
      </c>
      <c r="R38" s="275">
        <v>43853</v>
      </c>
      <c r="S38" s="271" t="s">
        <v>323</v>
      </c>
    </row>
    <row r="39" spans="2:19">
      <c r="B39" t="s">
        <v>205</v>
      </c>
      <c r="C39" s="271" t="s">
        <v>205</v>
      </c>
      <c r="D39" s="271" t="s">
        <v>508</v>
      </c>
      <c r="E39" s="272">
        <v>0.34791666666666665</v>
      </c>
      <c r="F39" s="271">
        <v>6</v>
      </c>
      <c r="G39" s="271">
        <v>7</v>
      </c>
      <c r="H39" s="271" t="s">
        <v>507</v>
      </c>
      <c r="I39" s="271" t="s">
        <v>507</v>
      </c>
      <c r="M39" t="s">
        <v>243</v>
      </c>
      <c r="N39" s="271" t="s">
        <v>521</v>
      </c>
      <c r="O39" s="271" t="s">
        <v>54</v>
      </c>
      <c r="P39" s="271" t="s">
        <v>520</v>
      </c>
      <c r="Q39" s="271">
        <v>-0.56729000000000007</v>
      </c>
      <c r="R39" s="275">
        <v>43853</v>
      </c>
      <c r="S39" s="271" t="s">
        <v>323</v>
      </c>
    </row>
    <row r="40" spans="2:19">
      <c r="B40" t="s">
        <v>206</v>
      </c>
      <c r="C40" s="271" t="s">
        <v>206</v>
      </c>
      <c r="D40" s="271" t="s">
        <v>508</v>
      </c>
      <c r="E40" s="272">
        <v>0.34791666666666665</v>
      </c>
      <c r="F40" s="271">
        <v>6</v>
      </c>
      <c r="G40" s="271">
        <v>7</v>
      </c>
      <c r="H40" s="271" t="s">
        <v>507</v>
      </c>
      <c r="I40" s="271" t="s">
        <v>507</v>
      </c>
      <c r="M40" t="s">
        <v>244</v>
      </c>
      <c r="N40" s="271" t="s">
        <v>521</v>
      </c>
      <c r="O40" s="271" t="s">
        <v>54</v>
      </c>
      <c r="P40" s="271" t="s">
        <v>514</v>
      </c>
      <c r="Q40" s="271">
        <v>-0.54714000000000007</v>
      </c>
      <c r="R40" s="275">
        <v>43853</v>
      </c>
      <c r="S40" s="271" t="s">
        <v>323</v>
      </c>
    </row>
    <row r="41" spans="2:19">
      <c r="B41" t="s">
        <v>207</v>
      </c>
      <c r="C41" s="271" t="s">
        <v>207</v>
      </c>
      <c r="D41" s="271" t="s">
        <v>509</v>
      </c>
      <c r="E41" s="272">
        <v>0.34791666666666665</v>
      </c>
      <c r="F41" s="271">
        <v>6</v>
      </c>
      <c r="G41" s="271">
        <v>7</v>
      </c>
      <c r="H41" s="271" t="s">
        <v>507</v>
      </c>
      <c r="I41" s="271" t="s">
        <v>507</v>
      </c>
      <c r="M41" t="s">
        <v>245</v>
      </c>
      <c r="N41" s="271" t="s">
        <v>506</v>
      </c>
      <c r="O41" s="271" t="s">
        <v>506</v>
      </c>
      <c r="P41" s="273" t="s">
        <v>506</v>
      </c>
      <c r="Q41" s="273" t="s">
        <v>506</v>
      </c>
      <c r="R41" s="275" t="s">
        <v>506</v>
      </c>
      <c r="S41" s="271" t="s">
        <v>506</v>
      </c>
    </row>
    <row r="42" spans="2:19">
      <c r="B42" t="s">
        <v>208</v>
      </c>
      <c r="C42" s="271" t="s">
        <v>208</v>
      </c>
      <c r="D42" s="271" t="s">
        <v>508</v>
      </c>
      <c r="E42" s="272">
        <v>0.34791666666666665</v>
      </c>
      <c r="F42" s="271">
        <v>6</v>
      </c>
      <c r="G42" s="271">
        <v>7</v>
      </c>
      <c r="H42" s="271" t="s">
        <v>507</v>
      </c>
      <c r="I42" s="271" t="s">
        <v>507</v>
      </c>
      <c r="M42" t="s">
        <v>246</v>
      </c>
      <c r="N42" s="271" t="s">
        <v>521</v>
      </c>
      <c r="O42" s="271" t="s">
        <v>54</v>
      </c>
      <c r="P42" s="273" t="s">
        <v>515</v>
      </c>
      <c r="Q42" s="271">
        <v>-0.50943000000000005</v>
      </c>
      <c r="R42" s="275">
        <v>43853</v>
      </c>
      <c r="S42" s="271" t="s">
        <v>323</v>
      </c>
    </row>
    <row r="43" spans="2:19">
      <c r="B43" t="s">
        <v>209</v>
      </c>
      <c r="C43" s="271" t="s">
        <v>209</v>
      </c>
      <c r="D43" s="271" t="s">
        <v>508</v>
      </c>
      <c r="E43" s="272">
        <v>0.34791666666666665</v>
      </c>
      <c r="F43" s="271">
        <v>6</v>
      </c>
      <c r="G43" s="271">
        <v>7</v>
      </c>
      <c r="H43" s="271" t="s">
        <v>507</v>
      </c>
      <c r="I43" s="271" t="s">
        <v>507</v>
      </c>
      <c r="M43" t="s">
        <v>247</v>
      </c>
      <c r="N43" s="271" t="s">
        <v>521</v>
      </c>
      <c r="O43" s="271" t="s">
        <v>54</v>
      </c>
      <c r="P43" s="273" t="s">
        <v>516</v>
      </c>
      <c r="Q43" s="271">
        <v>-0.44186000000000003</v>
      </c>
      <c r="R43" s="275">
        <v>43853</v>
      </c>
      <c r="S43" s="271" t="s">
        <v>323</v>
      </c>
    </row>
    <row r="44" spans="2:19">
      <c r="B44" t="s">
        <v>210</v>
      </c>
      <c r="C44" s="271" t="s">
        <v>210</v>
      </c>
      <c r="D44" s="271" t="s">
        <v>509</v>
      </c>
      <c r="E44" s="272">
        <v>0.34791666666666665</v>
      </c>
      <c r="F44" s="271">
        <v>6</v>
      </c>
      <c r="G44" s="271">
        <v>7</v>
      </c>
      <c r="H44" s="271" t="s">
        <v>507</v>
      </c>
      <c r="I44" s="271" t="s">
        <v>507</v>
      </c>
      <c r="M44" t="s">
        <v>248</v>
      </c>
      <c r="N44" s="271" t="s">
        <v>521</v>
      </c>
      <c r="O44" s="271" t="s">
        <v>54</v>
      </c>
      <c r="P44" s="273" t="s">
        <v>517</v>
      </c>
      <c r="Q44" s="271">
        <v>-0.41886000000000001</v>
      </c>
      <c r="R44" s="275">
        <v>43853</v>
      </c>
      <c r="S44" s="271" t="s">
        <v>323</v>
      </c>
    </row>
    <row r="45" spans="2:19">
      <c r="B45" t="s">
        <v>211</v>
      </c>
      <c r="C45" s="271" t="s">
        <v>211</v>
      </c>
      <c r="D45" s="271" t="s">
        <v>508</v>
      </c>
      <c r="E45" s="272">
        <v>0.34791666666666665</v>
      </c>
      <c r="F45" s="273">
        <v>6.0200000000000005</v>
      </c>
      <c r="G45" s="273">
        <v>7.0200000000000005</v>
      </c>
      <c r="H45" s="274" t="s">
        <v>512</v>
      </c>
      <c r="I45" s="274" t="s">
        <v>512</v>
      </c>
      <c r="M45" t="s">
        <v>249</v>
      </c>
      <c r="N45" s="271" t="s">
        <v>506</v>
      </c>
      <c r="O45" s="271" t="s">
        <v>506</v>
      </c>
      <c r="P45" s="273" t="s">
        <v>506</v>
      </c>
      <c r="Q45" s="273" t="s">
        <v>506</v>
      </c>
      <c r="R45" s="275" t="s">
        <v>506</v>
      </c>
      <c r="S45" s="271" t="s">
        <v>506</v>
      </c>
    </row>
    <row r="46" spans="2:19">
      <c r="B46" t="s">
        <v>212</v>
      </c>
      <c r="C46" s="271" t="s">
        <v>212</v>
      </c>
      <c r="D46" s="271" t="s">
        <v>508</v>
      </c>
      <c r="E46" s="272">
        <v>0.34791666666666665</v>
      </c>
      <c r="F46" s="273">
        <v>6.03</v>
      </c>
      <c r="G46" s="273">
        <v>7.03</v>
      </c>
      <c r="H46" s="274" t="s">
        <v>512</v>
      </c>
      <c r="I46" s="274" t="s">
        <v>512</v>
      </c>
      <c r="M46" t="s">
        <v>250</v>
      </c>
      <c r="N46" s="271" t="s">
        <v>506</v>
      </c>
      <c r="O46" s="271" t="s">
        <v>506</v>
      </c>
      <c r="P46" s="273" t="s">
        <v>506</v>
      </c>
      <c r="Q46" s="273" t="s">
        <v>506</v>
      </c>
      <c r="R46" s="275" t="s">
        <v>506</v>
      </c>
      <c r="S46" s="271" t="s">
        <v>506</v>
      </c>
    </row>
    <row r="47" spans="2:19">
      <c r="B47" t="s">
        <v>213</v>
      </c>
      <c r="C47" s="271" t="s">
        <v>213</v>
      </c>
      <c r="D47" s="271" t="s">
        <v>509</v>
      </c>
      <c r="E47" s="272">
        <v>0.34791666666666665</v>
      </c>
      <c r="F47" s="271">
        <v>6.05</v>
      </c>
      <c r="G47" s="271">
        <v>7.05</v>
      </c>
      <c r="H47" s="271" t="s">
        <v>507</v>
      </c>
      <c r="I47" s="271" t="s">
        <v>507</v>
      </c>
      <c r="M47" t="s">
        <v>251</v>
      </c>
      <c r="N47" s="271" t="s">
        <v>521</v>
      </c>
      <c r="O47" s="271" t="s">
        <v>54</v>
      </c>
      <c r="P47" s="273" t="s">
        <v>518</v>
      </c>
      <c r="Q47" s="271">
        <v>-0.36171000000000003</v>
      </c>
      <c r="R47" s="275">
        <v>43853</v>
      </c>
      <c r="S47" s="271" t="s">
        <v>323</v>
      </c>
    </row>
    <row r="48" spans="2:19">
      <c r="M48" t="s">
        <v>252</v>
      </c>
      <c r="N48" s="271" t="s">
        <v>506</v>
      </c>
      <c r="O48" s="271" t="s">
        <v>506</v>
      </c>
      <c r="P48" s="273" t="s">
        <v>506</v>
      </c>
      <c r="Q48" s="273" t="s">
        <v>506</v>
      </c>
      <c r="R48" s="275" t="s">
        <v>506</v>
      </c>
      <c r="S48" s="271" t="s">
        <v>506</v>
      </c>
    </row>
    <row r="49" spans="13:19">
      <c r="M49" t="s">
        <v>253</v>
      </c>
      <c r="N49" s="271" t="s">
        <v>506</v>
      </c>
      <c r="O49" s="271" t="s">
        <v>506</v>
      </c>
      <c r="P49" s="273" t="s">
        <v>506</v>
      </c>
      <c r="Q49" s="273" t="s">
        <v>506</v>
      </c>
      <c r="R49" s="275" t="s">
        <v>506</v>
      </c>
      <c r="S49" s="271" t="s">
        <v>506</v>
      </c>
    </row>
    <row r="50" spans="13:19">
      <c r="M50" t="s">
        <v>254</v>
      </c>
      <c r="N50" s="271" t="s">
        <v>506</v>
      </c>
      <c r="O50" s="271" t="s">
        <v>506</v>
      </c>
      <c r="P50" s="273" t="s">
        <v>506</v>
      </c>
      <c r="Q50" s="273" t="s">
        <v>506</v>
      </c>
      <c r="R50" s="275" t="s">
        <v>506</v>
      </c>
      <c r="S50" s="271" t="s">
        <v>506</v>
      </c>
    </row>
    <row r="51" spans="13:19">
      <c r="M51" t="s">
        <v>255</v>
      </c>
      <c r="N51" s="271" t="s">
        <v>506</v>
      </c>
      <c r="O51" s="271" t="s">
        <v>506</v>
      </c>
      <c r="P51" s="273" t="s">
        <v>506</v>
      </c>
      <c r="Q51" s="273" t="s">
        <v>506</v>
      </c>
      <c r="R51" s="275" t="s">
        <v>506</v>
      </c>
      <c r="S51" s="271" t="s">
        <v>506</v>
      </c>
    </row>
    <row r="52" spans="13:19">
      <c r="M52" t="s">
        <v>256</v>
      </c>
      <c r="N52" s="271" t="s">
        <v>506</v>
      </c>
      <c r="O52" s="271" t="s">
        <v>506</v>
      </c>
      <c r="P52" s="273" t="s">
        <v>506</v>
      </c>
      <c r="Q52" s="273" t="s">
        <v>506</v>
      </c>
      <c r="R52" s="275" t="s">
        <v>506</v>
      </c>
      <c r="S52" s="271" t="s">
        <v>506</v>
      </c>
    </row>
    <row r="53" spans="13:19">
      <c r="M53" t="s">
        <v>257</v>
      </c>
      <c r="N53" s="271" t="s">
        <v>521</v>
      </c>
      <c r="O53" s="271" t="s">
        <v>54</v>
      </c>
      <c r="P53" s="273" t="s">
        <v>519</v>
      </c>
      <c r="Q53" s="271">
        <v>-0.27214000000000005</v>
      </c>
      <c r="R53" s="275">
        <v>43853</v>
      </c>
      <c r="S53" s="271" t="s">
        <v>323</v>
      </c>
    </row>
    <row r="54" spans="13:19">
      <c r="M54" t="s">
        <v>258</v>
      </c>
      <c r="N54" s="271" t="s">
        <v>506</v>
      </c>
      <c r="O54" s="271" t="s">
        <v>506</v>
      </c>
      <c r="P54" s="271" t="s">
        <v>506</v>
      </c>
      <c r="Q54" s="273" t="s">
        <v>506</v>
      </c>
      <c r="R54" s="275" t="s">
        <v>506</v>
      </c>
      <c r="S54" s="271" t="s">
        <v>506</v>
      </c>
    </row>
    <row r="55" spans="13:19">
      <c r="M55" t="s">
        <v>259</v>
      </c>
      <c r="N55" s="271" t="s">
        <v>506</v>
      </c>
      <c r="O55" s="271" t="s">
        <v>506</v>
      </c>
      <c r="P55" s="271" t="s">
        <v>506</v>
      </c>
      <c r="Q55" s="273" t="s">
        <v>506</v>
      </c>
      <c r="R55" s="275" t="s">
        <v>506</v>
      </c>
      <c r="S55" s="271" t="s">
        <v>506</v>
      </c>
    </row>
    <row r="56" spans="13:19">
      <c r="M56" t="s">
        <v>260</v>
      </c>
      <c r="N56" s="271" t="s">
        <v>506</v>
      </c>
      <c r="O56" s="271" t="s">
        <v>506</v>
      </c>
      <c r="P56" s="273" t="s">
        <v>506</v>
      </c>
      <c r="Q56" s="273" t="s">
        <v>506</v>
      </c>
      <c r="R56" s="275" t="s">
        <v>506</v>
      </c>
      <c r="S56" s="271" t="s">
        <v>506</v>
      </c>
    </row>
    <row r="57" spans="13:19">
      <c r="M57" t="s">
        <v>261</v>
      </c>
      <c r="N57" s="271" t="s">
        <v>506</v>
      </c>
      <c r="O57" s="271" t="s">
        <v>506</v>
      </c>
      <c r="P57" s="273" t="s">
        <v>506</v>
      </c>
      <c r="Q57" s="273" t="s">
        <v>506</v>
      </c>
      <c r="R57" s="275" t="s">
        <v>506</v>
      </c>
      <c r="S57" s="271" t="s">
        <v>506</v>
      </c>
    </row>
    <row r="58" spans="13:19">
      <c r="M58" t="s">
        <v>262</v>
      </c>
      <c r="N58" s="271" t="s">
        <v>506</v>
      </c>
      <c r="O58" s="271" t="s">
        <v>506</v>
      </c>
      <c r="P58" s="273" t="s">
        <v>506</v>
      </c>
      <c r="Q58" s="273" t="s">
        <v>506</v>
      </c>
      <c r="R58" s="275" t="s">
        <v>506</v>
      </c>
      <c r="S58" s="271" t="s">
        <v>506</v>
      </c>
    </row>
    <row r="59" spans="13:19">
      <c r="M59" t="s">
        <v>263</v>
      </c>
      <c r="N59" s="271" t="s">
        <v>506</v>
      </c>
      <c r="O59" s="271" t="s">
        <v>506</v>
      </c>
      <c r="P59" s="273" t="s">
        <v>506</v>
      </c>
      <c r="Q59" s="273" t="s">
        <v>506</v>
      </c>
      <c r="R59" s="275" t="s">
        <v>506</v>
      </c>
      <c r="S59" s="271" t="s">
        <v>506</v>
      </c>
    </row>
    <row r="60" spans="13:19">
      <c r="M60" t="s">
        <v>264</v>
      </c>
      <c r="N60" s="271" t="s">
        <v>506</v>
      </c>
      <c r="O60" s="271" t="s">
        <v>506</v>
      </c>
      <c r="P60" s="273" t="s">
        <v>506</v>
      </c>
      <c r="Q60" s="273" t="s">
        <v>506</v>
      </c>
      <c r="R60" s="275" t="s">
        <v>506</v>
      </c>
      <c r="S60" s="271" t="s">
        <v>506</v>
      </c>
    </row>
    <row r="61" spans="13:19">
      <c r="M61" t="s">
        <v>265</v>
      </c>
      <c r="N61" s="271" t="s">
        <v>506</v>
      </c>
      <c r="O61" s="271" t="s">
        <v>506</v>
      </c>
      <c r="P61" s="273" t="s">
        <v>506</v>
      </c>
      <c r="Q61" s="273" t="s">
        <v>506</v>
      </c>
      <c r="R61" s="275" t="s">
        <v>506</v>
      </c>
      <c r="S61" s="271" t="s">
        <v>506</v>
      </c>
    </row>
    <row r="62" spans="13:19">
      <c r="M62" t="s">
        <v>266</v>
      </c>
      <c r="N62" s="271" t="s">
        <v>506</v>
      </c>
      <c r="O62" s="271" t="s">
        <v>506</v>
      </c>
      <c r="P62" s="273" t="s">
        <v>506</v>
      </c>
      <c r="Q62" s="273" t="s">
        <v>506</v>
      </c>
      <c r="R62" s="275" t="s">
        <v>506</v>
      </c>
      <c r="S62" s="271" t="s">
        <v>506</v>
      </c>
    </row>
    <row r="63" spans="13:19">
      <c r="M63" t="s">
        <v>267</v>
      </c>
      <c r="N63" s="271" t="s">
        <v>506</v>
      </c>
      <c r="O63" s="271" t="s">
        <v>506</v>
      </c>
      <c r="P63" s="273" t="s">
        <v>506</v>
      </c>
      <c r="Q63" s="273" t="s">
        <v>506</v>
      </c>
      <c r="R63" s="275" t="s">
        <v>506</v>
      </c>
      <c r="S63" s="271" t="s">
        <v>506</v>
      </c>
    </row>
    <row r="64" spans="13:19">
      <c r="M64" t="s">
        <v>268</v>
      </c>
      <c r="N64" s="271" t="s">
        <v>506</v>
      </c>
      <c r="O64" s="271" t="s">
        <v>506</v>
      </c>
      <c r="P64" s="273" t="s">
        <v>506</v>
      </c>
      <c r="Q64" s="273" t="s">
        <v>506</v>
      </c>
      <c r="R64" s="275" t="s">
        <v>506</v>
      </c>
      <c r="S64" s="271" t="s">
        <v>506</v>
      </c>
    </row>
    <row r="65" spans="2:19">
      <c r="M65" t="s">
        <v>269</v>
      </c>
      <c r="N65" s="271" t="s">
        <v>506</v>
      </c>
      <c r="O65" s="271" t="s">
        <v>506</v>
      </c>
      <c r="P65" s="273" t="s">
        <v>506</v>
      </c>
      <c r="Q65" s="273" t="s">
        <v>506</v>
      </c>
      <c r="R65" s="275" t="s">
        <v>506</v>
      </c>
      <c r="S65" s="271" t="s">
        <v>506</v>
      </c>
    </row>
    <row r="66" spans="2:19">
      <c r="M66" t="s">
        <v>270</v>
      </c>
      <c r="N66" s="271" t="s">
        <v>506</v>
      </c>
      <c r="O66" s="271" t="s">
        <v>506</v>
      </c>
      <c r="P66" s="273" t="s">
        <v>506</v>
      </c>
      <c r="Q66" s="273" t="s">
        <v>506</v>
      </c>
      <c r="R66" s="275" t="s">
        <v>506</v>
      </c>
      <c r="S66" s="271" t="s">
        <v>506</v>
      </c>
    </row>
    <row r="67" spans="2:19">
      <c r="M67" t="s">
        <v>271</v>
      </c>
      <c r="N67" s="271" t="s">
        <v>506</v>
      </c>
      <c r="O67" s="271" t="s">
        <v>506</v>
      </c>
      <c r="P67" s="273" t="s">
        <v>506</v>
      </c>
      <c r="Q67" s="273" t="s">
        <v>506</v>
      </c>
      <c r="R67" s="275" t="s">
        <v>506</v>
      </c>
      <c r="S67" s="271" t="s">
        <v>506</v>
      </c>
    </row>
    <row r="68" spans="2:19">
      <c r="M68" t="s">
        <v>272</v>
      </c>
      <c r="N68" s="271" t="s">
        <v>506</v>
      </c>
      <c r="O68" s="271" t="s">
        <v>506</v>
      </c>
      <c r="P68" s="273" t="s">
        <v>506</v>
      </c>
      <c r="Q68" s="273" t="s">
        <v>506</v>
      </c>
      <c r="R68" s="275" t="s">
        <v>506</v>
      </c>
      <c r="S68" s="271" t="s">
        <v>506</v>
      </c>
    </row>
    <row r="69" spans="2:19">
      <c r="M69" t="s">
        <v>154</v>
      </c>
      <c r="N69" s="271" t="s">
        <v>506</v>
      </c>
      <c r="O69" s="271" t="s">
        <v>506</v>
      </c>
      <c r="P69" s="271" t="s">
        <v>506</v>
      </c>
      <c r="Q69" s="273" t="s">
        <v>506</v>
      </c>
      <c r="R69" s="275" t="s">
        <v>506</v>
      </c>
      <c r="S69" s="271" t="s">
        <v>506</v>
      </c>
    </row>
    <row r="70" spans="2:19">
      <c r="M70" t="s">
        <v>169</v>
      </c>
      <c r="N70" s="271" t="s">
        <v>506</v>
      </c>
      <c r="O70" s="271" t="s">
        <v>506</v>
      </c>
      <c r="P70" s="271" t="s">
        <v>506</v>
      </c>
      <c r="Q70" s="273" t="s">
        <v>506</v>
      </c>
      <c r="R70" s="275" t="s">
        <v>506</v>
      </c>
      <c r="S70" s="271" t="s">
        <v>506</v>
      </c>
    </row>
    <row r="80" spans="2:19">
      <c r="B80" t="s">
        <v>283</v>
      </c>
      <c r="C80" s="271" t="e">
        <f ca="1">_xll.RData(B80:B85,"X_RIC_NAME","RTFEED:IDN")</f>
        <v>#NAME?</v>
      </c>
      <c r="D80" s="271" t="e">
        <f ca="1">_xll.RData(B80:B85,"DSPLY_NAME","RTFEED:IDN")</f>
        <v>#NAME?</v>
      </c>
      <c r="E80" s="271" t="e">
        <f ca="1">_xll.RData(B80:B85,"BID","RTFEED:IDN")</f>
        <v>#NAME?</v>
      </c>
      <c r="F80" s="271" t="e">
        <f ca="1">_xll.RData(B80:B85,"ASK","RTFEED:IDN")</f>
        <v>#NAME?</v>
      </c>
    </row>
    <row r="81" spans="2:6">
      <c r="B81" t="s">
        <v>325</v>
      </c>
      <c r="C81" s="271" t="s">
        <v>325</v>
      </c>
      <c r="D81" s="271" t="s">
        <v>382</v>
      </c>
      <c r="E81" s="271">
        <v>2.75</v>
      </c>
      <c r="F81" s="271">
        <v>3.75</v>
      </c>
    </row>
    <row r="82" spans="2:6">
      <c r="B82" t="s">
        <v>275</v>
      </c>
      <c r="C82" s="271" t="s">
        <v>275</v>
      </c>
      <c r="D82" s="271" t="s">
        <v>382</v>
      </c>
      <c r="E82" s="271">
        <v>2.75</v>
      </c>
      <c r="F82" s="271">
        <v>3.75</v>
      </c>
    </row>
    <row r="83" spans="2:6">
      <c r="B83" t="s">
        <v>276</v>
      </c>
      <c r="C83" s="271" t="s">
        <v>276</v>
      </c>
      <c r="D83" s="271" t="s">
        <v>382</v>
      </c>
      <c r="E83" s="271">
        <v>2.8000000000000003</v>
      </c>
      <c r="F83" s="271">
        <v>3.8000000000000003</v>
      </c>
    </row>
    <row r="84" spans="2:6">
      <c r="B84" t="s">
        <v>277</v>
      </c>
      <c r="C84" s="271" t="s">
        <v>277</v>
      </c>
      <c r="D84" s="271" t="s">
        <v>382</v>
      </c>
      <c r="E84" s="271">
        <v>2.85</v>
      </c>
      <c r="F84" s="271">
        <v>3.85</v>
      </c>
    </row>
    <row r="85" spans="2:6">
      <c r="B85" t="s">
        <v>278</v>
      </c>
      <c r="C85" s="271" t="s">
        <v>278</v>
      </c>
      <c r="D85" s="271" t="s">
        <v>382</v>
      </c>
      <c r="E85" s="271">
        <v>2.9</v>
      </c>
      <c r="F85" s="271">
        <v>3.9</v>
      </c>
    </row>
  </sheetData>
  <mergeCells count="1">
    <mergeCell ref="J9:K9"/>
  </mergeCells>
  <phoneticPr fontId="43"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D33"/>
  <sheetViews>
    <sheetView workbookViewId="0">
      <selection sqref="A1:XFD1048576"/>
    </sheetView>
  </sheetViews>
  <sheetFormatPr defaultRowHeight="15.95" customHeight="1"/>
  <cols>
    <col min="1" max="1" width="19.42578125" style="1" customWidth="1"/>
    <col min="2" max="3" width="9.140625" style="1"/>
    <col min="4" max="5" width="13" style="1" customWidth="1"/>
    <col min="6" max="6" width="9.140625" style="19"/>
    <col min="7" max="7" width="9.42578125" style="1" bestFit="1" customWidth="1"/>
    <col min="8" max="8" width="14.140625" style="1" bestFit="1" customWidth="1"/>
    <col min="9" max="9" width="9.140625" style="1"/>
    <col min="10" max="10" width="19.140625" style="1" bestFit="1" customWidth="1"/>
    <col min="11" max="11" width="16.28515625" style="1" bestFit="1" customWidth="1"/>
    <col min="12" max="12" width="11.28515625" style="1" bestFit="1" customWidth="1"/>
    <col min="13" max="16384" width="9.140625" style="1"/>
  </cols>
  <sheetData>
    <row r="1" spans="1:30" s="4" customFormat="1" ht="33.75" customHeight="1">
      <c r="A1" s="560" t="s">
        <v>42</v>
      </c>
      <c r="B1" s="560"/>
      <c r="C1" s="560"/>
      <c r="D1" s="560"/>
      <c r="E1" s="106"/>
      <c r="F1" s="110"/>
      <c r="G1" s="110"/>
      <c r="H1" s="110"/>
      <c r="K1" s="561"/>
      <c r="L1" s="561"/>
      <c r="M1" s="561"/>
      <c r="N1" s="110"/>
      <c r="O1" s="561"/>
      <c r="P1" s="561"/>
      <c r="Q1" s="561"/>
      <c r="R1" s="110"/>
      <c r="S1" s="110"/>
      <c r="T1" s="110"/>
      <c r="U1" s="110"/>
      <c r="V1" s="110"/>
      <c r="W1" s="110"/>
      <c r="X1" s="110"/>
      <c r="Y1" s="110"/>
      <c r="Z1" s="110"/>
      <c r="AA1" s="110"/>
      <c r="AB1" s="110"/>
      <c r="AC1" s="110"/>
      <c r="AD1" s="110"/>
    </row>
    <row r="2" spans="1:30" ht="15.95" customHeight="1">
      <c r="A2" s="3"/>
      <c r="B2" s="3" t="s">
        <v>39</v>
      </c>
      <c r="C2" s="3" t="s">
        <v>40</v>
      </c>
      <c r="D2" s="3" t="s">
        <v>41</v>
      </c>
      <c r="E2" s="109"/>
      <c r="F2" s="1"/>
      <c r="K2" s="111"/>
      <c r="L2" s="562"/>
      <c r="M2" s="563"/>
      <c r="N2" s="111"/>
      <c r="O2" s="111"/>
      <c r="P2" s="562"/>
      <c r="Q2" s="563"/>
      <c r="R2" s="111"/>
      <c r="S2" s="111"/>
      <c r="T2" s="111"/>
      <c r="U2" s="111"/>
      <c r="V2" s="111"/>
      <c r="W2" s="111"/>
      <c r="X2" s="111"/>
      <c r="Y2" s="111"/>
      <c r="Z2" s="111"/>
      <c r="AA2" s="111"/>
      <c r="AB2" s="111"/>
      <c r="AC2" s="111"/>
      <c r="AD2" s="111"/>
    </row>
    <row r="3" spans="1:30" ht="15.95" customHeight="1">
      <c r="A3" s="2" t="s">
        <v>5</v>
      </c>
      <c r="B3" s="18"/>
      <c r="C3" s="18"/>
      <c r="D3" s="41">
        <f>'working ZWL'!D24</f>
        <v>0.68573799999999996</v>
      </c>
      <c r="E3" s="107"/>
      <c r="F3" s="1"/>
      <c r="K3" s="111"/>
      <c r="L3" s="562"/>
      <c r="M3" s="563"/>
      <c r="N3" s="111"/>
      <c r="O3" s="111"/>
      <c r="P3" s="562"/>
      <c r="Q3" s="563"/>
      <c r="R3" s="111"/>
      <c r="S3" s="111"/>
      <c r="T3" s="111"/>
      <c r="U3" s="111"/>
      <c r="V3" s="111"/>
      <c r="W3" s="111"/>
      <c r="X3" s="111"/>
      <c r="Y3" s="111"/>
      <c r="Z3" s="111"/>
      <c r="AA3" s="111"/>
      <c r="AB3" s="111"/>
      <c r="AC3" s="111"/>
      <c r="AD3" s="111"/>
    </row>
    <row r="4" spans="1:30" ht="15.95" customHeight="1">
      <c r="A4" s="2" t="s">
        <v>6</v>
      </c>
      <c r="B4" s="18"/>
      <c r="C4" s="18"/>
      <c r="D4" s="41">
        <f>'working ZWL'!D25</f>
        <v>9.3289999999999998E-2</v>
      </c>
      <c r="E4" s="107"/>
      <c r="F4" s="1"/>
      <c r="K4" s="111"/>
      <c r="L4" s="562"/>
      <c r="M4" s="563"/>
      <c r="N4" s="111"/>
      <c r="O4" s="111"/>
      <c r="P4" s="562"/>
      <c r="Q4" s="563"/>
      <c r="R4" s="111"/>
      <c r="S4" s="111"/>
      <c r="T4" s="111"/>
      <c r="U4" s="111"/>
      <c r="V4" s="111"/>
      <c r="W4" s="111"/>
      <c r="X4" s="111"/>
      <c r="Y4" s="111"/>
      <c r="Z4" s="111"/>
      <c r="AA4" s="111"/>
      <c r="AB4" s="111"/>
      <c r="AC4" s="111"/>
      <c r="AD4" s="111"/>
    </row>
    <row r="5" spans="1:30" ht="15.95" customHeight="1" thickBot="1">
      <c r="A5" s="2" t="s">
        <v>7</v>
      </c>
      <c r="B5" s="18"/>
      <c r="C5" s="18"/>
      <c r="D5" s="41">
        <f>'working ZWL'!D26</f>
        <v>1.3152436000000001</v>
      </c>
      <c r="E5" s="107"/>
      <c r="F5" s="201" t="s">
        <v>372</v>
      </c>
      <c r="K5" s="112"/>
      <c r="L5" s="562"/>
      <c r="M5" s="563"/>
      <c r="N5" s="111"/>
      <c r="O5" s="112"/>
      <c r="P5" s="562"/>
      <c r="Q5" s="562"/>
      <c r="R5" s="111"/>
      <c r="S5" s="111"/>
      <c r="T5" s="111"/>
      <c r="U5" s="111"/>
      <c r="V5" s="111"/>
      <c r="W5" s="111"/>
      <c r="X5" s="111"/>
      <c r="Y5" s="111"/>
      <c r="Z5" s="111"/>
      <c r="AA5" s="111"/>
      <c r="AB5" s="111"/>
      <c r="AC5" s="111"/>
      <c r="AD5" s="111"/>
    </row>
    <row r="6" spans="1:30" ht="15.95" customHeight="1">
      <c r="A6" s="2" t="s">
        <v>35</v>
      </c>
      <c r="B6" s="18"/>
      <c r="C6" s="18"/>
      <c r="D6" s="41">
        <f>'working ZWL'!D27</f>
        <v>0</v>
      </c>
      <c r="E6" s="107"/>
      <c r="F6" s="316" t="s">
        <v>367</v>
      </c>
      <c r="G6" s="317">
        <v>4.4999999999999998E-2</v>
      </c>
      <c r="K6" s="111"/>
      <c r="L6" s="111"/>
      <c r="M6" s="111"/>
      <c r="N6" s="111"/>
      <c r="O6" s="111"/>
      <c r="P6" s="111"/>
      <c r="Q6" s="111"/>
      <c r="R6" s="111"/>
      <c r="S6" s="111"/>
      <c r="T6" s="111"/>
      <c r="U6" s="111"/>
      <c r="V6" s="111"/>
      <c r="W6" s="111"/>
      <c r="X6" s="111"/>
      <c r="Y6" s="111"/>
      <c r="Z6" s="111"/>
      <c r="AA6" s="111"/>
      <c r="AB6" s="111"/>
      <c r="AC6" s="111"/>
      <c r="AD6" s="111"/>
    </row>
    <row r="7" spans="1:30" ht="15.95" customHeight="1">
      <c r="A7" s="2" t="s">
        <v>8</v>
      </c>
      <c r="B7" s="18"/>
      <c r="C7" s="18"/>
      <c r="D7" s="41">
        <f>'working ZWL'!D28</f>
        <v>109.775215</v>
      </c>
      <c r="E7" s="108"/>
      <c r="F7" s="318" t="s">
        <v>368</v>
      </c>
      <c r="G7" s="319">
        <v>0.05</v>
      </c>
    </row>
    <row r="8" spans="1:30" ht="15.95" customHeight="1">
      <c r="A8" s="2" t="s">
        <v>37</v>
      </c>
      <c r="B8" s="18"/>
      <c r="C8" s="18"/>
      <c r="D8" s="41">
        <f>'working ZWL'!D29</f>
        <v>0</v>
      </c>
      <c r="E8" s="107"/>
      <c r="F8" s="318" t="s">
        <v>369</v>
      </c>
      <c r="G8" s="319">
        <v>5.5E-2</v>
      </c>
      <c r="J8" s="19" t="s">
        <v>55</v>
      </c>
      <c r="K8" s="253">
        <v>43854</v>
      </c>
    </row>
    <row r="9" spans="1:30" ht="15.95" customHeight="1">
      <c r="A9" s="2" t="s">
        <v>9</v>
      </c>
      <c r="B9" s="18"/>
      <c r="C9" s="18"/>
      <c r="D9" s="41">
        <f>'working ZWL'!D30</f>
        <v>14.3978117</v>
      </c>
      <c r="E9" s="107"/>
      <c r="F9" s="320" t="s">
        <v>370</v>
      </c>
      <c r="G9" s="321">
        <v>0.06</v>
      </c>
      <c r="J9" s="19"/>
      <c r="K9" s="45"/>
    </row>
    <row r="10" spans="1:30" ht="15.95" customHeight="1" thickBot="1">
      <c r="A10" s="2" t="s">
        <v>36</v>
      </c>
      <c r="B10" s="18"/>
      <c r="C10" s="18"/>
      <c r="D10" s="41">
        <f>'working ZWL'!D31</f>
        <v>9.5518078000000006</v>
      </c>
      <c r="E10" s="107"/>
      <c r="F10" s="322" t="s">
        <v>59</v>
      </c>
      <c r="G10" s="323">
        <v>7.0000000000000007E-2</v>
      </c>
      <c r="J10" s="201" t="s">
        <v>326</v>
      </c>
      <c r="K10" s="19" t="s">
        <v>511</v>
      </c>
    </row>
    <row r="11" spans="1:30" ht="15.95" customHeight="1">
      <c r="A11" s="2" t="s">
        <v>10</v>
      </c>
      <c r="B11" s="18"/>
      <c r="C11" s="18"/>
      <c r="D11" s="41">
        <f>'working ZWL'!D32</f>
        <v>0.97176169999999995</v>
      </c>
      <c r="E11" s="107"/>
      <c r="F11" s="1"/>
    </row>
    <row r="12" spans="1:30" ht="15.95" customHeight="1">
      <c r="A12" s="2" t="s">
        <v>11</v>
      </c>
      <c r="B12" s="18"/>
      <c r="C12" s="18"/>
      <c r="D12" s="41">
        <f>'working ZWL'!D33</f>
        <v>1.3150168</v>
      </c>
      <c r="E12" s="107"/>
      <c r="F12" s="1"/>
      <c r="J12" s="201" t="s">
        <v>327</v>
      </c>
      <c r="K12" s="253">
        <f>IF(K10="PM",K8-1,K8)</f>
        <v>43854</v>
      </c>
    </row>
    <row r="13" spans="1:30" s="19" customFormat="1" ht="15.95" customHeight="1">
      <c r="A13" s="19" t="s">
        <v>46</v>
      </c>
      <c r="B13" s="18"/>
      <c r="C13" s="18"/>
      <c r="D13" s="41">
        <f>'working ZWL'!D34</f>
        <v>1.1066041</v>
      </c>
      <c r="E13" s="107"/>
      <c r="F13" s="196" t="s">
        <v>373</v>
      </c>
      <c r="G13" s="1"/>
      <c r="H13" s="1"/>
    </row>
    <row r="14" spans="1:30" ht="15.95" customHeight="1">
      <c r="A14" s="2" t="s">
        <v>15</v>
      </c>
      <c r="B14" s="18"/>
      <c r="C14" s="18"/>
      <c r="D14" s="41">
        <f>'working ZWL'!D35</f>
        <v>100.97002000000001</v>
      </c>
      <c r="E14" s="107"/>
      <c r="F14" s="196" t="s">
        <v>376</v>
      </c>
      <c r="G14" s="1">
        <f>Sheet2!C5</f>
        <v>1.6608800000000001</v>
      </c>
      <c r="K14" s="113"/>
    </row>
    <row r="15" spans="1:30" ht="15.95" customHeight="1">
      <c r="A15" s="2" t="s">
        <v>16</v>
      </c>
      <c r="B15" s="18"/>
      <c r="C15" s="18"/>
      <c r="D15" s="41">
        <f>'working ZWL'!D36</f>
        <v>0</v>
      </c>
      <c r="E15" s="107"/>
      <c r="F15" s="196" t="s">
        <v>374</v>
      </c>
      <c r="G15" s="1">
        <f>Sheet2!C7</f>
        <v>1.7941300000000002</v>
      </c>
      <c r="K15" s="113"/>
    </row>
    <row r="16" spans="1:30" s="19" customFormat="1" ht="15.95" customHeight="1">
      <c r="A16" s="2" t="s">
        <v>17</v>
      </c>
      <c r="B16" s="18"/>
      <c r="C16" s="18"/>
      <c r="D16" s="41">
        <f>'working ZWL'!D37</f>
        <v>733.60496350000005</v>
      </c>
      <c r="E16" s="107"/>
      <c r="F16" s="196" t="s">
        <v>375</v>
      </c>
      <c r="G16" s="1">
        <f>Sheet2!C8</f>
        <v>1.8217500000000002</v>
      </c>
      <c r="H16" s="1"/>
    </row>
    <row r="17" spans="1:12" ht="15.95" customHeight="1">
      <c r="A17" s="2" t="s">
        <v>18</v>
      </c>
      <c r="B17" s="18"/>
      <c r="C17" s="18"/>
      <c r="D17" s="41">
        <f>'working ZWL'!D38</f>
        <v>0</v>
      </c>
      <c r="E17" s="107"/>
      <c r="F17" s="196" t="s">
        <v>377</v>
      </c>
      <c r="G17" s="1">
        <f>Sheet2!C9</f>
        <v>1.8945000000000001</v>
      </c>
    </row>
    <row r="18" spans="1:12" ht="15.95" customHeight="1">
      <c r="A18" s="2" t="s">
        <v>19</v>
      </c>
      <c r="B18" s="18"/>
      <c r="C18" s="18"/>
      <c r="D18" s="41">
        <f>'working ZWL'!D39</f>
        <v>0</v>
      </c>
      <c r="E18" s="107"/>
      <c r="J18" s="51"/>
      <c r="K18" s="1" t="s">
        <v>33</v>
      </c>
    </row>
    <row r="19" spans="1:12" ht="15.95" customHeight="1">
      <c r="A19" s="2" t="s">
        <v>20</v>
      </c>
      <c r="B19" s="18"/>
      <c r="C19" s="18"/>
      <c r="D19" s="41">
        <f>'working ZWL'!D40</f>
        <v>14.55402</v>
      </c>
      <c r="E19" s="108"/>
      <c r="F19" s="1"/>
    </row>
    <row r="20" spans="1:12" ht="15.95" customHeight="1">
      <c r="A20" s="2" t="s">
        <v>74</v>
      </c>
      <c r="B20" s="150"/>
      <c r="C20" s="150"/>
      <c r="D20" s="41">
        <f>'working ZWL'!D41</f>
        <v>6.9490157999999997</v>
      </c>
      <c r="F20" s="1"/>
    </row>
    <row r="21" spans="1:12" ht="15.95" customHeight="1">
      <c r="A21" s="2" t="s">
        <v>75</v>
      </c>
      <c r="B21" s="150"/>
      <c r="C21" s="150"/>
      <c r="D21" s="41">
        <f>'working ZWL'!D42</f>
        <v>71.371910499999998</v>
      </c>
      <c r="F21" s="1"/>
    </row>
    <row r="22" spans="1:12" ht="15.95" customHeight="1">
      <c r="A22" s="2" t="s">
        <v>383</v>
      </c>
      <c r="B22" s="150"/>
      <c r="C22" s="150"/>
      <c r="D22" s="41">
        <f>'working ZWL'!D43</f>
        <v>17.244800000000001</v>
      </c>
      <c r="F22" s="1"/>
    </row>
    <row r="23" spans="1:12" ht="15.95" customHeight="1">
      <c r="F23" s="1"/>
    </row>
    <row r="25" spans="1:12" ht="15.95" customHeight="1">
      <c r="E25" s="113"/>
    </row>
    <row r="26" spans="1:12" ht="15.95" customHeight="1">
      <c r="F26" s="19" t="s">
        <v>390</v>
      </c>
    </row>
    <row r="27" spans="1:12" ht="15.95" customHeight="1">
      <c r="F27" s="19" t="s">
        <v>384</v>
      </c>
      <c r="G27" s="393">
        <f>100/'External Rates'!K17</f>
        <v>6.6147628276788142</v>
      </c>
    </row>
    <row r="28" spans="1:12" ht="15.95" customHeight="1">
      <c r="F28" s="19" t="s">
        <v>385</v>
      </c>
      <c r="G28" s="393">
        <f>100/'External Rates'!J17</f>
        <v>7.3110638328983253</v>
      </c>
    </row>
    <row r="31" spans="1:12" ht="15.95" customHeight="1">
      <c r="L31" s="113"/>
    </row>
    <row r="33" spans="12:12" ht="15.95" customHeight="1">
      <c r="L33" s="404"/>
    </row>
  </sheetData>
  <protectedRanges>
    <protectedRange password="DE5B" sqref="A14:A19" name="Range1_2"/>
    <protectedRange password="DE5B" sqref="A6:A7 A11" name="Range1_1_1"/>
  </protectedRanges>
  <mergeCells count="11">
    <mergeCell ref="P5:Q5"/>
    <mergeCell ref="L5:M5"/>
    <mergeCell ref="O1:Q1"/>
    <mergeCell ref="P2:Q2"/>
    <mergeCell ref="P3:Q3"/>
    <mergeCell ref="P4:Q4"/>
    <mergeCell ref="A1:D1"/>
    <mergeCell ref="K1:M1"/>
    <mergeCell ref="L2:M2"/>
    <mergeCell ref="L3:M3"/>
    <mergeCell ref="L4:M4"/>
  </mergeCells>
  <phoneticPr fontId="43" type="noConversion"/>
  <pageMargins left="0.75" right="0.75" top="1" bottom="1" header="0.5" footer="0.5"/>
  <pageSetup paperSize="9" scale="59" orientation="portrait" r:id="rId1"/>
  <headerFooter alignWithMargins="0"/>
  <colBreaks count="1" manualBreakCount="1">
    <brk id="1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Q860"/>
  <sheetViews>
    <sheetView zoomScale="75" zoomScaleNormal="75" workbookViewId="0">
      <selection sqref="A1:XFD1048576"/>
    </sheetView>
  </sheetViews>
  <sheetFormatPr defaultRowHeight="12.75"/>
  <cols>
    <col min="1" max="1" width="9.140625" style="366"/>
    <col min="2" max="2" width="38.42578125" style="154" bestFit="1" customWidth="1"/>
    <col min="3" max="3" width="22.85546875" style="154" bestFit="1" customWidth="1"/>
    <col min="4" max="4" width="9.85546875" style="154" customWidth="1"/>
    <col min="5" max="5" width="18.28515625" style="154" bestFit="1" customWidth="1"/>
    <col min="6" max="6" width="14.28515625" style="154" customWidth="1"/>
    <col min="7" max="7" width="10.140625" style="154" customWidth="1"/>
    <col min="8" max="8" width="15.5703125" style="154" bestFit="1" customWidth="1"/>
    <col min="9" max="9" width="17.140625" style="154" bestFit="1" customWidth="1"/>
    <col min="10" max="10" width="21" style="154" customWidth="1"/>
    <col min="11" max="11" width="9.140625" style="366"/>
    <col min="12" max="22" width="9.140625" style="366" hidden="1" customWidth="1"/>
    <col min="23" max="121" width="9.140625" style="366"/>
    <col min="122" max="16384" width="9.140625" style="154"/>
  </cols>
  <sheetData>
    <row r="1" spans="1:121" s="366" customFormat="1">
      <c r="N1" s="366" t="s">
        <v>77</v>
      </c>
      <c r="P1" s="366" t="s">
        <v>78</v>
      </c>
      <c r="S1" s="366" t="s">
        <v>77</v>
      </c>
      <c r="U1" s="366" t="s">
        <v>78</v>
      </c>
    </row>
    <row r="2" spans="1:121" s="366" customFormat="1" ht="18.75">
      <c r="E2" s="367"/>
      <c r="F2" s="367"/>
      <c r="G2" s="367"/>
      <c r="H2" s="368">
        <f>Working!K8</f>
        <v>43854</v>
      </c>
      <c r="I2" s="367"/>
      <c r="J2" s="367"/>
      <c r="M2" s="366" t="s">
        <v>71</v>
      </c>
      <c r="N2" s="369">
        <f>'External Rates'!J13</f>
        <v>0.65149999999999997</v>
      </c>
      <c r="O2" s="366" t="s">
        <v>71</v>
      </c>
      <c r="P2" s="369">
        <f>'External Rates'!K13</f>
        <v>0.72</v>
      </c>
      <c r="R2" s="366" t="s">
        <v>71</v>
      </c>
      <c r="S2" s="369">
        <f>NGOs!G13</f>
        <v>0.6583</v>
      </c>
      <c r="T2" s="366" t="s">
        <v>71</v>
      </c>
      <c r="U2" s="369">
        <f>NGOs!H13</f>
        <v>0.71319999999999995</v>
      </c>
    </row>
    <row r="3" spans="1:121" s="366" customFormat="1">
      <c r="E3" s="367"/>
      <c r="F3" s="367"/>
      <c r="G3" s="367"/>
      <c r="H3" s="367"/>
      <c r="I3" s="367"/>
      <c r="J3" s="367"/>
      <c r="M3" s="366" t="s">
        <v>65</v>
      </c>
      <c r="N3" s="369">
        <f>'External Rates'!J14</f>
        <v>8.8599999999999998E-2</v>
      </c>
      <c r="O3" s="366" t="s">
        <v>65</v>
      </c>
      <c r="P3" s="369">
        <f>'External Rates'!K14</f>
        <v>9.8000000000000004E-2</v>
      </c>
      <c r="R3" s="366" t="s">
        <v>65</v>
      </c>
      <c r="S3" s="369">
        <f>NGOs!G14</f>
        <v>8.9599999999999999E-2</v>
      </c>
      <c r="T3" s="366" t="s">
        <v>65</v>
      </c>
      <c r="U3" s="369">
        <f>NGOs!H14</f>
        <v>9.7000000000000003E-2</v>
      </c>
    </row>
    <row r="4" spans="1:121" s="366" customFormat="1">
      <c r="E4" s="367"/>
      <c r="F4" s="367"/>
      <c r="G4" s="367"/>
      <c r="H4" s="367"/>
      <c r="I4" s="367"/>
      <c r="J4" s="367"/>
      <c r="M4" s="366" t="s">
        <v>79</v>
      </c>
      <c r="N4" s="369">
        <f>'External Rates'!J15</f>
        <v>1.2495000000000001</v>
      </c>
      <c r="O4" s="366" t="s">
        <v>79</v>
      </c>
      <c r="P4" s="369">
        <f>'External Rates'!K15</f>
        <v>1.381</v>
      </c>
      <c r="R4" s="366" t="s">
        <v>79</v>
      </c>
      <c r="S4" s="369">
        <f>NGOs!G15</f>
        <v>1.2625999999999999</v>
      </c>
      <c r="T4" s="366" t="s">
        <v>79</v>
      </c>
      <c r="U4" s="369">
        <f>NGOs!H15</f>
        <v>1.3678999999999999</v>
      </c>
    </row>
    <row r="5" spans="1:121" s="366" customFormat="1">
      <c r="E5" s="367"/>
      <c r="F5" s="367"/>
      <c r="G5" s="367"/>
      <c r="H5" s="367"/>
      <c r="I5" s="367"/>
      <c r="J5" s="367"/>
      <c r="N5" s="369"/>
      <c r="P5" s="369"/>
      <c r="S5" s="369"/>
      <c r="U5" s="369"/>
    </row>
    <row r="6" spans="1:121" s="366" customFormat="1" ht="18.75">
      <c r="C6" s="370" t="s">
        <v>80</v>
      </c>
      <c r="E6" s="367"/>
      <c r="F6" s="371" t="s">
        <v>81</v>
      </c>
      <c r="G6" s="367"/>
      <c r="H6" s="367"/>
      <c r="I6" s="371" t="s">
        <v>82</v>
      </c>
      <c r="J6" s="371" t="s">
        <v>83</v>
      </c>
      <c r="M6" s="366" t="s">
        <v>84</v>
      </c>
      <c r="N6" s="369">
        <f>'External Rates'!J16</f>
        <v>104.29</v>
      </c>
      <c r="O6" s="366" t="s">
        <v>84</v>
      </c>
      <c r="P6" s="369">
        <f>'External Rates'!K16</f>
        <v>115.26</v>
      </c>
      <c r="R6" s="366" t="s">
        <v>84</v>
      </c>
      <c r="S6" s="369">
        <f>NGOs!G16</f>
        <v>105.38</v>
      </c>
      <c r="T6" s="366" t="s">
        <v>84</v>
      </c>
      <c r="U6" s="369">
        <f>NGOs!H16</f>
        <v>114.17</v>
      </c>
    </row>
    <row r="7" spans="1:121" s="366" customFormat="1" ht="19.5" thickBot="1">
      <c r="E7" s="367"/>
      <c r="F7" s="372" t="str">
        <f>IF(E8="Worth",G8,D8)</f>
        <v>eur</v>
      </c>
      <c r="G7" s="367"/>
      <c r="H7" s="367"/>
      <c r="I7" s="367"/>
      <c r="J7" s="373" t="str">
        <f>IF(E8="Worth",D8,G8)</f>
        <v>USD</v>
      </c>
      <c r="M7" s="366" t="s">
        <v>64</v>
      </c>
      <c r="N7" s="369">
        <f>'External Rates'!J17</f>
        <v>13.677899999999999</v>
      </c>
      <c r="O7" s="366" t="s">
        <v>64</v>
      </c>
      <c r="P7" s="369">
        <f>'External Rates'!K17</f>
        <v>15.117699999999999</v>
      </c>
      <c r="R7" s="366" t="s">
        <v>64</v>
      </c>
      <c r="S7" s="369">
        <f>NGOs!G17</f>
        <v>13.821899999999999</v>
      </c>
      <c r="T7" s="366" t="s">
        <v>64</v>
      </c>
      <c r="U7" s="369">
        <f>NGOs!H17</f>
        <v>14.973699999999999</v>
      </c>
    </row>
    <row r="8" spans="1:121" s="155" customFormat="1" ht="19.5" thickBot="1">
      <c r="A8" s="374"/>
      <c r="B8" s="156" t="s">
        <v>98</v>
      </c>
      <c r="C8" s="156" t="s">
        <v>90</v>
      </c>
      <c r="D8" s="156" t="s">
        <v>482</v>
      </c>
      <c r="E8" s="156" t="s">
        <v>89</v>
      </c>
      <c r="F8" s="157">
        <v>500</v>
      </c>
      <c r="G8" s="156" t="s">
        <v>45</v>
      </c>
      <c r="H8" s="158" t="str">
        <f>IF(AND(D8&lt;&gt;"USD",G8&lt;&gt;"USD"),"ERROR",H10)</f>
        <v>USE BUY</v>
      </c>
      <c r="I8" s="159">
        <f>IF(B8="Premier/NGO",I10,IF(H8="ERROR","ERROR",IF(B8="Staff",(IF(D8="USD",(IF(H8="USE BUY",VLOOKUP(G8,'Revaluation Rates'!L54:M60,2,FALSE),VLOOKUP(G8,'Revaluation Rates'!N54:O60,2,FALSE))),(IF(H8="USE BUY",VLOOKUP(D8,'Revaluation Rates'!L54:M60,2,FALSE),VLOOKUP(D8,'Revaluation Rates'!N54:O60,2,FALSE))))),(IF(D8="USD",(IF(H8="USE BUY",VLOOKUP(G8,M2:N10,2,FALSE),VLOOKUP(G8,O2:P10,2,FALSE))),(IF(H8="USE BUY",VLOOKUP(D8,M2:N10,2,FALSE),VLOOKUP(D8,O2:P10,2,FALSE))))))))</f>
        <v>1.0623</v>
      </c>
      <c r="J8" s="160">
        <f>IF(H8="ERROR","ERROR",IF(E8="Worth",(IF(OR(D8="ZAR",D8="CAD",D8="CHF",D8="JPY",G8="EUR",G8="GBP",G8="AUD",G8="BWP"),F8*I8,IF(OR(D8="EUR",D8="GBP",D8="BWP",D8="AUD",G8="ZAR",G8="CHF",G8="CAD",G8="JPY"),F8/I8))),IF(OR(D8="GBP",D8="EUR",D8="BWP",D8="AUD",G8="ZAR",G8="CHF",G8="CAD",G8="JPY"),F8*I8,F8/I8)))</f>
        <v>531.15</v>
      </c>
      <c r="K8" s="374"/>
      <c r="L8" s="374"/>
      <c r="M8" s="374" t="s">
        <v>87</v>
      </c>
      <c r="N8" s="369">
        <f>'External Rates'!J18</f>
        <v>0.92320000000000002</v>
      </c>
      <c r="O8" s="374" t="s">
        <v>87</v>
      </c>
      <c r="P8" s="369">
        <f>'External Rates'!K18</f>
        <v>1.0203</v>
      </c>
      <c r="Q8" s="374"/>
      <c r="R8" s="374" t="s">
        <v>87</v>
      </c>
      <c r="S8" s="369">
        <f>NGOs!G18</f>
        <v>0.93289999999999995</v>
      </c>
      <c r="T8" s="374" t="s">
        <v>87</v>
      </c>
      <c r="U8" s="369">
        <f>NGOs!H18</f>
        <v>1.0105999999999999</v>
      </c>
      <c r="V8" s="374"/>
      <c r="W8" s="374"/>
      <c r="X8" s="374"/>
      <c r="Y8" s="374"/>
      <c r="Z8" s="374"/>
      <c r="AA8" s="374"/>
      <c r="AB8" s="374"/>
      <c r="AC8" s="374"/>
      <c r="AD8" s="374"/>
      <c r="AE8" s="374"/>
      <c r="AF8" s="374"/>
      <c r="AG8" s="374"/>
      <c r="AH8" s="374"/>
      <c r="AI8" s="374"/>
      <c r="AJ8" s="374"/>
      <c r="AK8" s="374"/>
      <c r="AL8" s="374"/>
      <c r="AM8" s="374"/>
      <c r="AN8" s="374"/>
      <c r="AO8" s="374"/>
      <c r="AP8" s="374"/>
      <c r="AQ8" s="374"/>
      <c r="AR8" s="374"/>
      <c r="AS8" s="374"/>
      <c r="AT8" s="374"/>
      <c r="AU8" s="374"/>
      <c r="AV8" s="374"/>
      <c r="AW8" s="374"/>
      <c r="AX8" s="374"/>
      <c r="AY8" s="374"/>
      <c r="AZ8" s="374"/>
      <c r="BA8" s="374"/>
      <c r="BB8" s="374"/>
      <c r="BC8" s="374"/>
      <c r="BD8" s="374"/>
      <c r="BE8" s="374"/>
      <c r="BF8" s="374"/>
      <c r="BG8" s="374"/>
      <c r="BH8" s="374"/>
      <c r="BI8" s="374"/>
      <c r="BJ8" s="374"/>
      <c r="BK8" s="374"/>
      <c r="BL8" s="374"/>
      <c r="BM8" s="374"/>
      <c r="BN8" s="374"/>
      <c r="BO8" s="374"/>
      <c r="BP8" s="374"/>
      <c r="BQ8" s="374"/>
      <c r="BR8" s="374"/>
      <c r="BS8" s="374"/>
      <c r="BT8" s="374"/>
      <c r="BU8" s="374"/>
      <c r="BV8" s="374"/>
      <c r="BW8" s="374"/>
      <c r="BX8" s="374"/>
      <c r="BY8" s="374"/>
      <c r="BZ8" s="374"/>
      <c r="CA8" s="374"/>
      <c r="CB8" s="374"/>
      <c r="CC8" s="374"/>
      <c r="CD8" s="374"/>
      <c r="CE8" s="374"/>
      <c r="CF8" s="374"/>
      <c r="CG8" s="374"/>
      <c r="CH8" s="374"/>
      <c r="CI8" s="374"/>
      <c r="CJ8" s="374"/>
      <c r="CK8" s="374"/>
      <c r="CL8" s="374"/>
      <c r="CM8" s="374"/>
      <c r="CN8" s="374"/>
      <c r="CO8" s="374"/>
      <c r="CP8" s="374"/>
      <c r="CQ8" s="374"/>
      <c r="CR8" s="374"/>
      <c r="CS8" s="374"/>
      <c r="CT8" s="374"/>
      <c r="CU8" s="374"/>
      <c r="CV8" s="374"/>
      <c r="CW8" s="374"/>
      <c r="CX8" s="374"/>
      <c r="CY8" s="374"/>
      <c r="CZ8" s="374"/>
      <c r="DA8" s="374"/>
      <c r="DB8" s="374"/>
      <c r="DC8" s="374"/>
      <c r="DD8" s="374"/>
      <c r="DE8" s="374"/>
      <c r="DF8" s="374"/>
      <c r="DG8" s="374"/>
      <c r="DH8" s="374"/>
      <c r="DI8" s="374"/>
      <c r="DJ8" s="374"/>
      <c r="DK8" s="374"/>
      <c r="DL8" s="374"/>
      <c r="DM8" s="374"/>
      <c r="DN8" s="374"/>
      <c r="DO8" s="374"/>
      <c r="DP8" s="374"/>
      <c r="DQ8" s="374"/>
    </row>
    <row r="9" spans="1:121" hidden="1">
      <c r="B9" s="154" t="s">
        <v>99</v>
      </c>
      <c r="C9" s="154" t="s">
        <v>88</v>
      </c>
      <c r="D9" s="154" t="s">
        <v>45</v>
      </c>
      <c r="E9" s="154" t="s">
        <v>86</v>
      </c>
      <c r="G9" s="154" t="s">
        <v>45</v>
      </c>
      <c r="M9" s="366" t="s">
        <v>21</v>
      </c>
      <c r="N9" s="369">
        <f>'External Rates'!J19</f>
        <v>1.2493000000000001</v>
      </c>
      <c r="O9" s="366" t="s">
        <v>21</v>
      </c>
      <c r="P9" s="369">
        <f>'External Rates'!K19</f>
        <v>1.3808</v>
      </c>
      <c r="R9" s="366" t="s">
        <v>21</v>
      </c>
      <c r="S9" s="369">
        <f>NGOs!G19</f>
        <v>1.2624</v>
      </c>
      <c r="T9" s="366" t="s">
        <v>21</v>
      </c>
      <c r="U9" s="369">
        <f>NGOs!H19</f>
        <v>1.3675999999999999</v>
      </c>
    </row>
    <row r="10" spans="1:121" hidden="1">
      <c r="B10" s="154" t="s">
        <v>95</v>
      </c>
      <c r="C10" s="154" t="s">
        <v>90</v>
      </c>
      <c r="D10" s="154" t="s">
        <v>21</v>
      </c>
      <c r="E10" s="154" t="s">
        <v>89</v>
      </c>
      <c r="G10" s="154" t="s">
        <v>21</v>
      </c>
      <c r="H10" s="154" t="str">
        <f>IF(AND(D8="USD",G8="USD"),"ERROR",IF( OR( C8="TT/Draft", C8="Withdrawal"), (IF(OR(D8="EUR",D8="GBP",D8="AUD",D8="BWP",G8="ZAR",G8="CAD",G8="CHF",G8="JPY"),"USE SELL",(IF(OR(G8="EUR",G8="GBP",G8="AUD",G8="BWP",D8="ZAR",D8="CAD",D8="CHF",D8="JPY"),"USE BUY")))),IF(C8="RTGS",(IF(OR(D8="EUR",D8="GBP",D8="AUD",D8="BWP",G8="EUR",G8="GBP",G8="AUD",G8="BWP"),"USE BUY",(IF(OR(G8="ZAR",G8="CAD",G8="CHF",G8="JPY",D8="ZAR",D8="CAD",D8="CHF",D8="JPY"),"USE SELL")))),IF( OR( C8="Deposit",C8="Inter-account" ),(IF(OR(D8="EUR",D8="GBP",D8="AUD",D8="BWP",G8="ZAR",G8="CHF",G8="CAD",G8="JPY"),"USE BUY",(IF(OR(G8="EUR",G8="GBP",G8="AUD",G8="BWP",D8="ZAR",D8="CAD",D8="CHF",D8="JPY"),"USE SELL")))),IF(C8="Walkin selling",(IF(OR(D8="EUR",D8="GBP",D8="AUD",D8="BWP",G8="ZAR",G8="CHF",G8="CAD",G8="JPY"),"USE BUY",(IF(OR(D8="ZAR",D8="CAD",D8="CHF",D8="JPY",G8="GBP",G8="EUR",G8="BWP",G8="AUD"),"USE SELL")))))))))</f>
        <v>USE BUY</v>
      </c>
      <c r="I10" s="154">
        <f>IF(H8="ERROR","ERROR",(IF(D8="USD",(IF(H8="USE BUY",VLOOKUP(G8,R2:S10,2,FALSE),VLOOKUP(G8,T2:U10,2,FALSE))),(IF(H8="USE BUY",VLOOKUP(D8,R2:S10,2,FALSE),VLOOKUP(D8,T2:U10,2,FALSE))))))</f>
        <v>1.0623</v>
      </c>
      <c r="M10" s="366" t="s">
        <v>54</v>
      </c>
      <c r="N10" s="369">
        <f>'External Rates'!J20</f>
        <v>1.0512999999999999</v>
      </c>
      <c r="O10" s="366" t="s">
        <v>54</v>
      </c>
      <c r="P10" s="369">
        <f>'External Rates'!K20</f>
        <v>1.1618999999999999</v>
      </c>
      <c r="R10" s="366" t="s">
        <v>54</v>
      </c>
      <c r="S10" s="369">
        <f>NGOs!G20</f>
        <v>1.0623</v>
      </c>
      <c r="T10" s="366" t="s">
        <v>54</v>
      </c>
      <c r="U10" s="369">
        <f>NGOs!H20</f>
        <v>1.1509</v>
      </c>
    </row>
    <row r="11" spans="1:121" hidden="1">
      <c r="B11" s="154" t="s">
        <v>98</v>
      </c>
      <c r="C11" s="154" t="s">
        <v>85</v>
      </c>
      <c r="D11" s="154" t="s">
        <v>54</v>
      </c>
      <c r="G11" s="154" t="s">
        <v>54</v>
      </c>
      <c r="N11" s="369"/>
    </row>
    <row r="12" spans="1:121" hidden="1">
      <c r="C12" s="154" t="s">
        <v>91</v>
      </c>
      <c r="D12" s="154" t="s">
        <v>71</v>
      </c>
      <c r="G12" s="154" t="s">
        <v>71</v>
      </c>
    </row>
    <row r="13" spans="1:121" hidden="1">
      <c r="C13" s="154" t="s">
        <v>92</v>
      </c>
      <c r="D13" s="154" t="s">
        <v>65</v>
      </c>
      <c r="G13" s="154" t="s">
        <v>65</v>
      </c>
    </row>
    <row r="14" spans="1:121" hidden="1">
      <c r="C14" s="154" t="s">
        <v>93</v>
      </c>
      <c r="D14" s="154" t="s">
        <v>64</v>
      </c>
      <c r="G14" s="154" t="s">
        <v>64</v>
      </c>
    </row>
    <row r="15" spans="1:121" hidden="1">
      <c r="D15" s="154" t="s">
        <v>87</v>
      </c>
      <c r="G15" s="154" t="s">
        <v>87</v>
      </c>
    </row>
    <row r="16" spans="1:121" hidden="1">
      <c r="D16" s="154" t="s">
        <v>79</v>
      </c>
      <c r="G16" s="154" t="s">
        <v>79</v>
      </c>
    </row>
    <row r="17" spans="3:11" hidden="1">
      <c r="D17" s="154" t="s">
        <v>84</v>
      </c>
      <c r="G17" s="154" t="s">
        <v>84</v>
      </c>
    </row>
    <row r="18" spans="3:11" hidden="1"/>
    <row r="19" spans="3:11" hidden="1"/>
    <row r="20" spans="3:11" s="366" customFormat="1"/>
    <row r="21" spans="3:11" s="366" customFormat="1"/>
    <row r="22" spans="3:11" s="366" customFormat="1"/>
    <row r="23" spans="3:11" s="366" customFormat="1"/>
    <row r="24" spans="3:11" s="366" customFormat="1"/>
    <row r="25" spans="3:11" s="366" customFormat="1"/>
    <row r="26" spans="3:11" s="366" customFormat="1">
      <c r="K26" s="375"/>
    </row>
    <row r="27" spans="3:11" s="366" customFormat="1" ht="13.5" hidden="1" thickBot="1">
      <c r="C27" s="376" t="s">
        <v>94</v>
      </c>
      <c r="D27" s="377" t="str">
        <f>IF(OR(C8="Walkin buying",C8="Walkin selling"),D8,IF(C8="Deposit","into a",IF(C8="TT/Draft","of",IF(OR(C8="RTGS",C8="TT/Draft",C8="Inter-account",C8="Withdrawal"),"from a"))))</f>
        <v>from a</v>
      </c>
      <c r="E27" s="377"/>
      <c r="F27" s="377" t="str">
        <f>IF(OR(C8="Deposit",C8="RTGS",C8="TT/Draft",C8="Inter-account",C8="Withdrawal"),D8,"-")</f>
        <v>eur</v>
      </c>
      <c r="G27" s="378" t="str">
        <f>IF(OR(C8="Deposit",C8="RTGS",C8="TT/Draft",C8="Inter-account",C8="Withdrawal"),"account into/from a","-")</f>
        <v>account into/from a</v>
      </c>
      <c r="H27" s="377" t="str">
        <f>IF(OR(C8="Deposit",C8="RTGS",C8="TT/Draft",C8="Inter-account",C8="Withdrawal"),G8,"-")</f>
        <v>USD</v>
      </c>
      <c r="I27" s="379" t="str">
        <f>IF(OR(C8="Deposit",C8="RTGS",C8="TT/Draft",C8="Inter-account",C8="Withdrawal"),"account","-")</f>
        <v>account</v>
      </c>
    </row>
    <row r="28" spans="3:11" s="366" customFormat="1"/>
    <row r="29" spans="3:11" s="366" customFormat="1"/>
    <row r="30" spans="3:11" s="366" customFormat="1"/>
    <row r="31" spans="3:11" s="366" customFormat="1"/>
    <row r="32" spans="3:11" s="366" customFormat="1"/>
    <row r="33" spans="10:10" s="366" customFormat="1"/>
    <row r="34" spans="10:10" s="366" customFormat="1"/>
    <row r="35" spans="10:10" s="366" customFormat="1"/>
    <row r="36" spans="10:10" s="366" customFormat="1"/>
    <row r="37" spans="10:10" s="366" customFormat="1"/>
    <row r="38" spans="10:10" s="366" customFormat="1"/>
    <row r="39" spans="10:10" s="366" customFormat="1"/>
    <row r="40" spans="10:10" s="366" customFormat="1"/>
    <row r="41" spans="10:10" s="366" customFormat="1"/>
    <row r="42" spans="10:10" s="366" customFormat="1">
      <c r="J42" s="380"/>
    </row>
    <row r="43" spans="10:10" s="366" customFormat="1"/>
    <row r="44" spans="10:10" s="366" customFormat="1"/>
    <row r="45" spans="10:10" s="366" customFormat="1"/>
    <row r="46" spans="10:10" s="366" customFormat="1"/>
    <row r="47" spans="10:10" s="366" customFormat="1"/>
    <row r="48" spans="10:10" s="366" customFormat="1"/>
    <row r="49" s="366" customFormat="1"/>
    <row r="50" s="366" customFormat="1"/>
    <row r="51" s="366" customFormat="1"/>
    <row r="52" s="366" customFormat="1"/>
    <row r="53" s="366" customFormat="1"/>
    <row r="54" s="366" customFormat="1"/>
    <row r="55" s="366" customFormat="1"/>
    <row r="56" s="366" customFormat="1"/>
    <row r="57" s="366" customFormat="1"/>
    <row r="58" s="366" customFormat="1"/>
    <row r="59" s="366" customFormat="1"/>
    <row r="60" s="366" customFormat="1"/>
    <row r="61" s="366" customFormat="1"/>
    <row r="62" s="366" customFormat="1"/>
    <row r="63" s="366" customFormat="1"/>
    <row r="64" s="366" customFormat="1"/>
    <row r="65" s="366" customFormat="1"/>
    <row r="66" s="366" customFormat="1"/>
    <row r="67" s="366" customFormat="1"/>
    <row r="68" s="366" customFormat="1"/>
    <row r="69" s="366" customFormat="1"/>
    <row r="70" s="366" customFormat="1"/>
    <row r="71" s="366" customFormat="1"/>
    <row r="72" s="366" customFormat="1"/>
    <row r="73" s="366" customFormat="1"/>
    <row r="74" s="366" customFormat="1"/>
    <row r="75" s="366" customFormat="1"/>
    <row r="76" s="366" customFormat="1"/>
    <row r="77" s="366" customFormat="1"/>
    <row r="78" s="366" customFormat="1"/>
    <row r="79" s="366" customFormat="1"/>
    <row r="80" s="366" customFormat="1"/>
    <row r="81" s="366" customFormat="1"/>
    <row r="82" s="366" customFormat="1"/>
    <row r="83" s="366" customFormat="1"/>
    <row r="84" s="366" customFormat="1"/>
    <row r="85" s="366" customFormat="1"/>
    <row r="86" s="366" customFormat="1"/>
    <row r="87" s="366" customFormat="1"/>
    <row r="88" s="366" customFormat="1"/>
    <row r="89" s="366" customFormat="1"/>
    <row r="90" s="366" customFormat="1"/>
    <row r="91" s="366" customFormat="1"/>
    <row r="92" s="366" customFormat="1"/>
    <row r="93" s="366" customFormat="1"/>
    <row r="94" s="366" customFormat="1"/>
    <row r="95" s="366" customFormat="1"/>
    <row r="96" s="366" customFormat="1"/>
    <row r="97" s="366" customFormat="1"/>
    <row r="98" s="366" customFormat="1"/>
    <row r="99" s="366" customFormat="1"/>
    <row r="100" s="366" customFormat="1"/>
    <row r="101" s="366" customFormat="1"/>
    <row r="102" s="366" customFormat="1"/>
    <row r="103" s="366" customFormat="1"/>
    <row r="104" s="366" customFormat="1"/>
    <row r="105" s="366" customFormat="1"/>
    <row r="106" s="366" customFormat="1"/>
    <row r="107" s="366" customFormat="1"/>
    <row r="108" s="366" customFormat="1"/>
    <row r="109" s="366" customFormat="1"/>
    <row r="110" s="366" customFormat="1"/>
    <row r="111" s="366" customFormat="1"/>
    <row r="112" s="366" customFormat="1"/>
    <row r="113" s="366" customFormat="1"/>
    <row r="114" s="366" customFormat="1"/>
    <row r="115" s="366" customFormat="1"/>
    <row r="116" s="366" customFormat="1"/>
    <row r="117" s="366" customFormat="1"/>
    <row r="118" s="366" customFormat="1"/>
    <row r="119" s="366" customFormat="1"/>
    <row r="120" s="366" customFormat="1"/>
    <row r="121" s="366" customFormat="1"/>
    <row r="122" s="366" customFormat="1"/>
    <row r="123" s="366" customFormat="1"/>
    <row r="124" s="366" customFormat="1"/>
    <row r="125" s="366" customFormat="1"/>
    <row r="126" s="366" customFormat="1"/>
    <row r="127" s="366" customFormat="1"/>
    <row r="128" s="366" customFormat="1"/>
    <row r="129" s="366" customFormat="1"/>
    <row r="130" s="366" customFormat="1"/>
    <row r="131" s="366" customFormat="1"/>
    <row r="132" s="366" customFormat="1"/>
    <row r="133" s="366" customFormat="1"/>
    <row r="134" s="366" customFormat="1"/>
    <row r="135" s="366" customFormat="1"/>
    <row r="136" s="366" customFormat="1"/>
    <row r="137" s="366" customFormat="1"/>
    <row r="138" s="366" customFormat="1"/>
    <row r="139" s="366" customFormat="1"/>
    <row r="140" s="366" customFormat="1"/>
    <row r="141" s="366" customFormat="1"/>
    <row r="142" s="366" customFormat="1"/>
    <row r="143" s="366" customFormat="1"/>
    <row r="144" s="366" customFormat="1"/>
    <row r="145" s="366" customFormat="1"/>
    <row r="146" s="366" customFormat="1"/>
    <row r="147" s="366" customFormat="1"/>
    <row r="148" s="366" customFormat="1"/>
    <row r="149" s="366" customFormat="1"/>
    <row r="150" s="366" customFormat="1"/>
    <row r="151" s="366" customFormat="1"/>
    <row r="152" s="366" customFormat="1"/>
    <row r="153" s="366" customFormat="1"/>
    <row r="154" s="366" customFormat="1"/>
    <row r="155" s="366" customFormat="1"/>
    <row r="156" s="366" customFormat="1"/>
    <row r="157" s="366" customFormat="1"/>
    <row r="158" s="366" customFormat="1"/>
    <row r="159" s="366" customFormat="1"/>
    <row r="160" s="366" customFormat="1"/>
    <row r="161" s="366" customFormat="1"/>
    <row r="162" s="366" customFormat="1"/>
    <row r="163" s="366" customFormat="1"/>
    <row r="164" s="366" customFormat="1"/>
    <row r="165" s="366" customFormat="1"/>
    <row r="166" s="366" customFormat="1"/>
    <row r="167" s="366" customFormat="1"/>
    <row r="168" s="366" customFormat="1"/>
    <row r="169" s="366" customFormat="1"/>
    <row r="170" s="366" customFormat="1"/>
    <row r="171" s="366" customFormat="1"/>
    <row r="172" s="366" customFormat="1"/>
    <row r="173" s="366" customFormat="1"/>
    <row r="174" s="366" customFormat="1"/>
    <row r="175" s="366" customFormat="1"/>
    <row r="176" s="366" customFormat="1"/>
    <row r="177" s="366" customFormat="1"/>
    <row r="178" s="366" customFormat="1"/>
    <row r="179" s="366" customFormat="1"/>
    <row r="180" s="366" customFormat="1"/>
    <row r="181" s="366" customFormat="1"/>
    <row r="182" s="366" customFormat="1"/>
    <row r="183" s="366" customFormat="1"/>
    <row r="184" s="366" customFormat="1"/>
    <row r="185" s="366" customFormat="1"/>
    <row r="186" s="366" customFormat="1"/>
    <row r="187" s="366" customFormat="1"/>
    <row r="188" s="366" customFormat="1"/>
    <row r="189" s="366" customFormat="1"/>
    <row r="190" s="366" customFormat="1"/>
    <row r="191" s="366" customFormat="1"/>
    <row r="192" s="366" customFormat="1"/>
    <row r="193" s="366" customFormat="1"/>
    <row r="194" s="366" customFormat="1"/>
    <row r="195" s="366" customFormat="1"/>
    <row r="196" s="366" customFormat="1"/>
    <row r="197" s="366" customFormat="1"/>
    <row r="198" s="366" customFormat="1"/>
    <row r="199" s="366" customFormat="1"/>
    <row r="200" s="366" customFormat="1"/>
    <row r="201" s="366" customFormat="1"/>
    <row r="202" s="366" customFormat="1"/>
    <row r="203" s="366" customFormat="1"/>
    <row r="204" s="366" customFormat="1"/>
    <row r="205" s="366" customFormat="1"/>
    <row r="206" s="366" customFormat="1"/>
    <row r="207" s="366" customFormat="1"/>
    <row r="208" s="366" customFormat="1"/>
    <row r="209" s="366" customFormat="1"/>
    <row r="210" s="366" customFormat="1"/>
    <row r="211" s="366" customFormat="1"/>
    <row r="212" s="366" customFormat="1"/>
    <row r="213" s="366" customFormat="1"/>
    <row r="214" s="366" customFormat="1"/>
    <row r="215" s="366" customFormat="1"/>
    <row r="216" s="366" customFormat="1"/>
    <row r="217" s="366" customFormat="1"/>
    <row r="218" s="366" customFormat="1"/>
    <row r="219" s="366" customFormat="1"/>
    <row r="220" s="366" customFormat="1"/>
    <row r="221" s="366" customFormat="1"/>
    <row r="222" s="366" customFormat="1"/>
    <row r="223" s="366" customFormat="1"/>
    <row r="224" s="366" customFormat="1"/>
    <row r="225" s="366" customFormat="1"/>
    <row r="226" s="366" customFormat="1"/>
    <row r="227" s="366" customFormat="1"/>
    <row r="228" s="366" customFormat="1"/>
    <row r="229" s="366" customFormat="1"/>
    <row r="230" s="366" customFormat="1"/>
    <row r="231" s="366" customFormat="1"/>
    <row r="232" s="366" customFormat="1"/>
    <row r="233" s="366" customFormat="1"/>
    <row r="234" s="366" customFormat="1"/>
    <row r="235" s="366" customFormat="1"/>
    <row r="236" s="366" customFormat="1"/>
    <row r="237" s="366" customFormat="1"/>
    <row r="238" s="366" customFormat="1"/>
    <row r="239" s="366" customFormat="1"/>
    <row r="240" s="366" customFormat="1"/>
    <row r="241" s="366" customFormat="1"/>
    <row r="242" s="366" customFormat="1"/>
    <row r="243" s="366" customFormat="1"/>
    <row r="244" s="366" customFormat="1"/>
    <row r="245" s="366" customFormat="1"/>
    <row r="246" s="366" customFormat="1"/>
    <row r="247" s="366" customFormat="1"/>
    <row r="248" s="366" customFormat="1"/>
    <row r="249" s="366" customFormat="1"/>
    <row r="250" s="366" customFormat="1"/>
    <row r="251" s="366" customFormat="1"/>
    <row r="252" s="366" customFormat="1"/>
    <row r="253" s="366" customFormat="1"/>
    <row r="254" s="366" customFormat="1"/>
    <row r="255" s="366" customFormat="1"/>
    <row r="256" s="366" customFormat="1"/>
    <row r="257" s="366" customFormat="1"/>
    <row r="258" s="366" customFormat="1"/>
    <row r="259" s="366" customFormat="1"/>
    <row r="260" s="366" customFormat="1"/>
    <row r="261" s="366" customFormat="1"/>
    <row r="262" s="366" customFormat="1"/>
    <row r="263" s="366" customFormat="1"/>
    <row r="264" s="366" customFormat="1"/>
    <row r="265" s="366" customFormat="1"/>
    <row r="266" s="366" customFormat="1"/>
    <row r="267" s="366" customFormat="1"/>
    <row r="268" s="366" customFormat="1"/>
    <row r="269" s="366" customFormat="1"/>
    <row r="270" s="366" customFormat="1"/>
    <row r="271" s="366" customFormat="1"/>
    <row r="272" s="366" customFormat="1"/>
    <row r="273" s="366" customFormat="1"/>
    <row r="274" s="366" customFormat="1"/>
    <row r="275" s="366" customFormat="1"/>
    <row r="276" s="366" customFormat="1"/>
    <row r="277" s="366" customFormat="1"/>
    <row r="278" s="366" customFormat="1"/>
    <row r="279" s="366" customFormat="1"/>
    <row r="280" s="366" customFormat="1"/>
    <row r="281" s="366" customFormat="1"/>
    <row r="282" s="366" customFormat="1"/>
    <row r="283" s="366" customFormat="1"/>
    <row r="284" s="366" customFormat="1"/>
    <row r="285" s="366" customFormat="1"/>
    <row r="286" s="366" customFormat="1"/>
    <row r="287" s="366" customFormat="1"/>
    <row r="288" s="366" customFormat="1"/>
    <row r="289" s="366" customFormat="1"/>
    <row r="290" s="366" customFormat="1"/>
    <row r="291" s="366" customFormat="1"/>
    <row r="292" s="366" customFormat="1"/>
    <row r="293" s="366" customFormat="1"/>
    <row r="294" s="366" customFormat="1"/>
    <row r="295" s="366" customFormat="1"/>
    <row r="296" s="366" customFormat="1"/>
    <row r="297" s="366" customFormat="1"/>
    <row r="298" s="366" customFormat="1"/>
    <row r="299" s="366" customFormat="1"/>
    <row r="300" s="366" customFormat="1"/>
    <row r="301" s="366" customFormat="1"/>
    <row r="302" s="366" customFormat="1"/>
    <row r="303" s="366" customFormat="1"/>
    <row r="304" s="366" customFormat="1"/>
    <row r="305" s="366" customFormat="1"/>
    <row r="306" s="366" customFormat="1"/>
    <row r="307" s="366" customFormat="1"/>
    <row r="308" s="366" customFormat="1"/>
    <row r="309" s="366" customFormat="1"/>
    <row r="310" s="366" customFormat="1"/>
    <row r="311" s="366" customFormat="1"/>
    <row r="312" s="366" customFormat="1"/>
    <row r="313" s="366" customFormat="1"/>
    <row r="314" s="366" customFormat="1"/>
    <row r="315" s="366" customFormat="1"/>
    <row r="316" s="366" customFormat="1"/>
    <row r="317" s="366" customFormat="1"/>
    <row r="318" s="366" customFormat="1"/>
    <row r="319" s="366" customFormat="1"/>
    <row r="320" s="366" customFormat="1"/>
    <row r="321" s="366" customFormat="1"/>
    <row r="322" s="366" customFormat="1"/>
    <row r="323" s="366" customFormat="1"/>
    <row r="324" s="366" customFormat="1"/>
    <row r="325" s="366" customFormat="1"/>
    <row r="326" s="366" customFormat="1"/>
    <row r="327" s="366" customFormat="1"/>
    <row r="328" s="366" customFormat="1"/>
    <row r="329" s="366" customFormat="1"/>
    <row r="330" s="366" customFormat="1"/>
    <row r="331" s="366" customFormat="1"/>
    <row r="332" s="366" customFormat="1"/>
    <row r="333" s="366" customFormat="1"/>
    <row r="334" s="366" customFormat="1"/>
    <row r="335" s="366" customFormat="1"/>
    <row r="336" s="366" customFormat="1"/>
    <row r="337" s="366" customFormat="1"/>
    <row r="338" s="366" customFormat="1"/>
    <row r="339" s="366" customFormat="1"/>
    <row r="340" s="366" customFormat="1"/>
    <row r="341" s="366" customFormat="1"/>
    <row r="342" s="366" customFormat="1"/>
    <row r="343" s="366" customFormat="1"/>
    <row r="344" s="366" customFormat="1"/>
    <row r="345" s="366" customFormat="1"/>
    <row r="346" s="366" customFormat="1"/>
    <row r="347" s="366" customFormat="1"/>
    <row r="348" s="366" customFormat="1"/>
    <row r="349" s="366" customFormat="1"/>
    <row r="350" s="366" customFormat="1"/>
    <row r="351" s="366" customFormat="1"/>
    <row r="352" s="366" customFormat="1"/>
    <row r="353" s="366" customFormat="1"/>
    <row r="354" s="366" customFormat="1"/>
    <row r="355" s="366" customFormat="1"/>
    <row r="356" s="366" customFormat="1"/>
    <row r="357" s="366" customFormat="1"/>
    <row r="358" s="366" customFormat="1"/>
    <row r="359" s="366" customFormat="1"/>
    <row r="360" s="366" customFormat="1"/>
    <row r="361" s="366" customFormat="1"/>
    <row r="362" s="366" customFormat="1"/>
    <row r="363" s="366" customFormat="1"/>
    <row r="364" s="366" customFormat="1"/>
    <row r="365" s="366" customFormat="1"/>
    <row r="366" s="366" customFormat="1"/>
    <row r="367" s="366" customFormat="1"/>
    <row r="368" s="366" customFormat="1"/>
    <row r="369" s="366" customFormat="1"/>
    <row r="370" s="366" customFormat="1"/>
    <row r="371" s="366" customFormat="1"/>
    <row r="372" s="366" customFormat="1"/>
    <row r="373" s="366" customFormat="1"/>
    <row r="374" s="366" customFormat="1"/>
    <row r="375" s="366" customFormat="1"/>
    <row r="376" s="366" customFormat="1"/>
    <row r="377" s="366" customFormat="1"/>
    <row r="378" s="366" customFormat="1"/>
    <row r="379" s="366" customFormat="1"/>
    <row r="380" s="366" customFormat="1"/>
    <row r="381" s="366" customFormat="1"/>
    <row r="382" s="366" customFormat="1"/>
    <row r="383" s="366" customFormat="1"/>
    <row r="384" s="366" customFormat="1"/>
    <row r="385" s="366" customFormat="1"/>
    <row r="386" s="366" customFormat="1"/>
    <row r="387" s="366" customFormat="1"/>
    <row r="388" s="366" customFormat="1"/>
    <row r="389" s="366" customFormat="1"/>
    <row r="390" s="366" customFormat="1"/>
    <row r="391" s="366" customFormat="1"/>
    <row r="392" s="366" customFormat="1"/>
    <row r="393" s="366" customFormat="1"/>
    <row r="394" s="366" customFormat="1"/>
    <row r="395" s="366" customFormat="1"/>
    <row r="396" s="366" customFormat="1"/>
    <row r="397" s="366" customFormat="1"/>
    <row r="398" s="366" customFormat="1"/>
    <row r="399" s="366" customFormat="1"/>
    <row r="400" s="366" customFormat="1"/>
    <row r="401" s="366" customFormat="1"/>
    <row r="402" s="366" customFormat="1"/>
    <row r="403" s="366" customFormat="1"/>
    <row r="404" s="366" customFormat="1"/>
    <row r="405" s="366" customFormat="1"/>
    <row r="406" s="366" customFormat="1"/>
    <row r="407" s="366" customFormat="1"/>
    <row r="408" s="366" customFormat="1"/>
    <row r="409" s="366" customFormat="1"/>
    <row r="410" s="366" customFormat="1"/>
    <row r="411" s="366" customFormat="1"/>
    <row r="412" s="366" customFormat="1"/>
    <row r="413" s="366" customFormat="1"/>
    <row r="414" s="366" customFormat="1"/>
    <row r="415" s="366" customFormat="1"/>
    <row r="416" s="366" customFormat="1"/>
    <row r="417" s="366" customFormat="1"/>
    <row r="418" s="366" customFormat="1"/>
    <row r="419" s="366" customFormat="1"/>
    <row r="420" s="366" customFormat="1"/>
    <row r="421" s="366" customFormat="1"/>
    <row r="422" s="366" customFormat="1"/>
    <row r="423" s="366" customFormat="1"/>
    <row r="424" s="366" customFormat="1"/>
    <row r="425" s="366" customFormat="1"/>
    <row r="426" s="366" customFormat="1"/>
    <row r="427" s="366" customFormat="1"/>
    <row r="428" s="366" customFormat="1"/>
    <row r="429" s="366" customFormat="1"/>
    <row r="430" s="366" customFormat="1"/>
    <row r="431" s="366" customFormat="1"/>
    <row r="432" s="366" customFormat="1"/>
    <row r="433" s="366" customFormat="1"/>
    <row r="434" s="366" customFormat="1"/>
    <row r="435" s="366" customFormat="1"/>
    <row r="436" s="366" customFormat="1"/>
    <row r="437" s="366" customFormat="1"/>
    <row r="438" s="366" customFormat="1"/>
    <row r="439" s="366" customFormat="1"/>
    <row r="440" s="366" customFormat="1"/>
    <row r="441" s="366" customFormat="1"/>
    <row r="442" s="366" customFormat="1"/>
    <row r="443" s="366" customFormat="1"/>
    <row r="444" s="366" customFormat="1"/>
    <row r="445" s="366" customFormat="1"/>
    <row r="446" s="366" customFormat="1"/>
    <row r="447" s="366" customFormat="1"/>
    <row r="448" s="366" customFormat="1"/>
    <row r="449" s="366" customFormat="1"/>
    <row r="450" s="366" customFormat="1"/>
    <row r="451" s="366" customFormat="1"/>
    <row r="452" s="366" customFormat="1"/>
    <row r="453" s="366" customFormat="1"/>
    <row r="454" s="366" customFormat="1"/>
    <row r="455" s="366" customFormat="1"/>
    <row r="456" s="366" customFormat="1"/>
    <row r="457" s="366" customFormat="1"/>
    <row r="458" s="366" customFormat="1"/>
    <row r="459" s="366" customFormat="1"/>
    <row r="460" s="366" customFormat="1"/>
    <row r="461" s="366" customFormat="1"/>
    <row r="462" s="366" customFormat="1"/>
    <row r="463" s="366" customFormat="1"/>
    <row r="464" s="366" customFormat="1"/>
    <row r="465" s="366" customFormat="1"/>
    <row r="466" s="366" customFormat="1"/>
    <row r="467" s="366" customFormat="1"/>
    <row r="468" s="366" customFormat="1"/>
    <row r="469" s="366" customFormat="1"/>
    <row r="470" s="366" customFormat="1"/>
    <row r="471" s="366" customFormat="1"/>
    <row r="472" s="366" customFormat="1"/>
    <row r="473" s="366" customFormat="1"/>
    <row r="474" s="366" customFormat="1"/>
    <row r="475" s="366" customFormat="1"/>
    <row r="476" s="366" customFormat="1"/>
    <row r="477" s="366" customFormat="1"/>
    <row r="478" s="366" customFormat="1"/>
    <row r="479" s="366" customFormat="1"/>
    <row r="480" s="366" customFormat="1"/>
    <row r="481" s="366" customFormat="1"/>
    <row r="482" s="366" customFormat="1"/>
    <row r="483" s="366" customFormat="1"/>
    <row r="484" s="366" customFormat="1"/>
    <row r="485" s="366" customFormat="1"/>
    <row r="486" s="366" customFormat="1"/>
    <row r="487" s="366" customFormat="1"/>
    <row r="488" s="366" customFormat="1"/>
    <row r="489" s="366" customFormat="1"/>
    <row r="490" s="366" customFormat="1"/>
    <row r="491" s="366" customFormat="1"/>
    <row r="492" s="366" customFormat="1"/>
    <row r="493" s="366" customFormat="1"/>
    <row r="494" s="366" customFormat="1"/>
    <row r="495" s="366" customFormat="1"/>
    <row r="496" s="366" customFormat="1"/>
    <row r="497" s="366" customFormat="1"/>
    <row r="498" s="366" customFormat="1"/>
    <row r="499" s="366" customFormat="1"/>
    <row r="500" s="366" customFormat="1"/>
    <row r="501" s="366" customFormat="1"/>
    <row r="502" s="366" customFormat="1"/>
    <row r="503" s="366" customFormat="1"/>
    <row r="504" s="366" customFormat="1"/>
    <row r="505" s="366" customFormat="1"/>
    <row r="506" s="366" customFormat="1"/>
    <row r="507" s="366" customFormat="1"/>
    <row r="508" s="366" customFormat="1"/>
    <row r="509" s="366" customFormat="1"/>
    <row r="510" s="366" customFormat="1"/>
    <row r="511" s="366" customFormat="1"/>
    <row r="512" s="366" customFormat="1"/>
    <row r="513" s="366" customFormat="1"/>
    <row r="514" s="366" customFormat="1"/>
    <row r="515" s="366" customFormat="1"/>
    <row r="516" s="366" customFormat="1"/>
    <row r="517" s="366" customFormat="1"/>
    <row r="518" s="366" customFormat="1"/>
    <row r="519" s="366" customFormat="1"/>
    <row r="520" s="366" customFormat="1"/>
    <row r="521" s="366" customFormat="1"/>
    <row r="522" s="366" customFormat="1"/>
    <row r="523" s="366" customFormat="1"/>
    <row r="524" s="366" customFormat="1"/>
    <row r="525" s="366" customFormat="1"/>
    <row r="526" s="366" customFormat="1"/>
    <row r="527" s="366" customFormat="1"/>
    <row r="528" s="366" customFormat="1"/>
    <row r="529" s="366" customFormat="1"/>
    <row r="530" s="366" customFormat="1"/>
    <row r="531" s="366" customFormat="1"/>
    <row r="532" s="366" customFormat="1"/>
    <row r="533" s="366" customFormat="1"/>
    <row r="534" s="366" customFormat="1"/>
    <row r="535" s="366" customFormat="1"/>
    <row r="536" s="366" customFormat="1"/>
    <row r="537" s="366" customFormat="1"/>
    <row r="538" s="366" customFormat="1"/>
    <row r="539" s="366" customFormat="1"/>
    <row r="540" s="366" customFormat="1"/>
    <row r="541" s="366" customFormat="1"/>
    <row r="542" s="366" customFormat="1"/>
    <row r="543" s="366" customFormat="1"/>
    <row r="544" s="366" customFormat="1"/>
    <row r="545" s="366" customFormat="1"/>
    <row r="546" s="366" customFormat="1"/>
    <row r="547" s="366" customFormat="1"/>
    <row r="548" s="366" customFormat="1"/>
    <row r="549" s="366" customFormat="1"/>
    <row r="550" s="366" customFormat="1"/>
    <row r="551" s="366" customFormat="1"/>
    <row r="552" s="366" customFormat="1"/>
    <row r="553" s="366" customFormat="1"/>
    <row r="554" s="366" customFormat="1"/>
    <row r="555" s="366" customFormat="1"/>
    <row r="556" s="366" customFormat="1"/>
    <row r="557" s="366" customFormat="1"/>
    <row r="558" s="366" customFormat="1"/>
    <row r="559" s="366" customFormat="1"/>
    <row r="560" s="366" customFormat="1"/>
    <row r="561" s="366" customFormat="1"/>
    <row r="562" s="366" customFormat="1"/>
    <row r="563" s="366" customFormat="1"/>
    <row r="564" s="366" customFormat="1"/>
    <row r="565" s="366" customFormat="1"/>
    <row r="566" s="366" customFormat="1"/>
    <row r="567" s="366" customFormat="1"/>
    <row r="568" s="366" customFormat="1"/>
    <row r="569" s="366" customFormat="1"/>
    <row r="570" s="366" customFormat="1"/>
    <row r="571" s="366" customFormat="1"/>
    <row r="572" s="366" customFormat="1"/>
    <row r="573" s="366" customFormat="1"/>
    <row r="574" s="366" customFormat="1"/>
    <row r="575" s="366" customFormat="1"/>
    <row r="576" s="366" customFormat="1"/>
    <row r="577" s="366" customFormat="1"/>
    <row r="578" s="366" customFormat="1"/>
    <row r="579" s="366" customFormat="1"/>
    <row r="580" s="366" customFormat="1"/>
    <row r="581" s="366" customFormat="1"/>
    <row r="582" s="366" customFormat="1"/>
    <row r="583" s="366" customFormat="1"/>
    <row r="584" s="366" customFormat="1"/>
    <row r="585" s="366" customFormat="1"/>
    <row r="586" s="366" customFormat="1"/>
    <row r="587" s="366" customFormat="1"/>
    <row r="588" s="366" customFormat="1"/>
    <row r="589" s="366" customFormat="1"/>
    <row r="590" s="366" customFormat="1"/>
    <row r="591" s="366" customFormat="1"/>
    <row r="592" s="366" customFormat="1"/>
    <row r="593" s="366" customFormat="1"/>
    <row r="594" s="366" customFormat="1"/>
    <row r="595" s="366" customFormat="1"/>
    <row r="596" s="366" customFormat="1"/>
    <row r="597" s="366" customFormat="1"/>
    <row r="598" s="366" customFormat="1"/>
    <row r="599" s="366" customFormat="1"/>
    <row r="600" s="366" customFormat="1"/>
    <row r="601" s="366" customFormat="1"/>
    <row r="602" s="366" customFormat="1"/>
    <row r="603" s="366" customFormat="1"/>
    <row r="604" s="366" customFormat="1"/>
    <row r="605" s="366" customFormat="1"/>
    <row r="606" s="366" customFormat="1"/>
    <row r="607" s="366" customFormat="1"/>
    <row r="608" s="366" customFormat="1"/>
    <row r="609" s="366" customFormat="1"/>
    <row r="610" s="366" customFormat="1"/>
    <row r="611" s="366" customFormat="1"/>
    <row r="612" s="366" customFormat="1"/>
    <row r="613" s="366" customFormat="1"/>
    <row r="614" s="366" customFormat="1"/>
    <row r="615" s="366" customFormat="1"/>
    <row r="616" s="366" customFormat="1"/>
    <row r="617" s="366" customFormat="1"/>
    <row r="618" s="366" customFormat="1"/>
    <row r="619" s="366" customFormat="1"/>
    <row r="620" s="366" customFormat="1"/>
    <row r="621" s="366" customFormat="1"/>
    <row r="622" s="366" customFormat="1"/>
    <row r="623" s="366" customFormat="1"/>
    <row r="624" s="366" customFormat="1"/>
    <row r="625" s="366" customFormat="1"/>
    <row r="626" s="366" customFormat="1"/>
    <row r="627" s="366" customFormat="1"/>
    <row r="628" s="366" customFormat="1"/>
    <row r="629" s="366" customFormat="1"/>
    <row r="630" s="366" customFormat="1"/>
    <row r="631" s="366" customFormat="1"/>
    <row r="632" s="366" customFormat="1"/>
    <row r="633" s="366" customFormat="1"/>
    <row r="634" s="366" customFormat="1"/>
    <row r="635" s="366" customFormat="1"/>
    <row r="636" s="366" customFormat="1"/>
    <row r="637" s="366" customFormat="1"/>
    <row r="638" s="366" customFormat="1"/>
    <row r="639" s="366" customFormat="1"/>
    <row r="640" s="366" customFormat="1"/>
    <row r="641" s="366" customFormat="1"/>
    <row r="642" s="366" customFormat="1"/>
    <row r="643" s="366" customFormat="1"/>
    <row r="644" s="366" customFormat="1"/>
    <row r="645" s="366" customFormat="1"/>
    <row r="646" s="366" customFormat="1"/>
    <row r="647" s="366" customFormat="1"/>
    <row r="648" s="366" customFormat="1"/>
    <row r="649" s="366" customFormat="1"/>
    <row r="650" s="366" customFormat="1"/>
    <row r="651" s="366" customFormat="1"/>
    <row r="652" s="366" customFormat="1"/>
    <row r="653" s="366" customFormat="1"/>
    <row r="654" s="366" customFormat="1"/>
    <row r="655" s="366" customFormat="1"/>
    <row r="656" s="366" customFormat="1"/>
    <row r="657" s="366" customFormat="1"/>
    <row r="658" s="366" customFormat="1"/>
    <row r="659" s="366" customFormat="1"/>
    <row r="660" s="366" customFormat="1"/>
    <row r="661" s="366" customFormat="1"/>
    <row r="662" s="366" customFormat="1"/>
    <row r="663" s="366" customFormat="1"/>
    <row r="664" s="366" customFormat="1"/>
    <row r="665" s="366" customFormat="1"/>
    <row r="666" s="366" customFormat="1"/>
    <row r="667" s="366" customFormat="1"/>
    <row r="668" s="366" customFormat="1"/>
    <row r="669" s="366" customFormat="1"/>
    <row r="670" s="366" customFormat="1"/>
    <row r="671" s="366" customFormat="1"/>
    <row r="672" s="366" customFormat="1"/>
    <row r="673" s="366" customFormat="1"/>
    <row r="674" s="366" customFormat="1"/>
    <row r="675" s="366" customFormat="1"/>
    <row r="676" s="366" customFormat="1"/>
    <row r="677" s="366" customFormat="1"/>
    <row r="678" s="366" customFormat="1"/>
    <row r="679" s="366" customFormat="1"/>
    <row r="680" s="366" customFormat="1"/>
    <row r="681" s="366" customFormat="1"/>
    <row r="682" s="366" customFormat="1"/>
    <row r="683" s="366" customFormat="1"/>
    <row r="684" s="366" customFormat="1"/>
    <row r="685" s="366" customFormat="1"/>
    <row r="686" s="366" customFormat="1"/>
    <row r="687" s="366" customFormat="1"/>
    <row r="688" s="366" customFormat="1"/>
    <row r="689" s="366" customFormat="1"/>
    <row r="690" s="366" customFormat="1"/>
    <row r="691" s="366" customFormat="1"/>
    <row r="692" s="366" customFormat="1"/>
    <row r="693" s="366" customFormat="1"/>
    <row r="694" s="366" customFormat="1"/>
    <row r="695" s="366" customFormat="1"/>
    <row r="696" s="366" customFormat="1"/>
    <row r="697" s="366" customFormat="1"/>
    <row r="698" s="366" customFormat="1"/>
    <row r="699" s="366" customFormat="1"/>
    <row r="700" s="366" customFormat="1"/>
    <row r="701" s="366" customFormat="1"/>
    <row r="702" s="366" customFormat="1"/>
    <row r="703" s="366" customFormat="1"/>
    <row r="704" s="366" customFormat="1"/>
    <row r="705" s="366" customFormat="1"/>
    <row r="706" s="366" customFormat="1"/>
    <row r="707" s="366" customFormat="1"/>
    <row r="708" s="366" customFormat="1"/>
    <row r="709" s="366" customFormat="1"/>
    <row r="710" s="366" customFormat="1"/>
    <row r="711" s="366" customFormat="1"/>
    <row r="712" s="366" customFormat="1"/>
    <row r="713" s="366" customFormat="1"/>
    <row r="714" s="366" customFormat="1"/>
    <row r="715" s="366" customFormat="1"/>
    <row r="716" s="366" customFormat="1"/>
    <row r="717" s="366" customFormat="1"/>
    <row r="718" s="366" customFormat="1"/>
    <row r="719" s="366" customFormat="1"/>
    <row r="720" s="366" customFormat="1"/>
    <row r="721" s="366" customFormat="1"/>
    <row r="722" s="366" customFormat="1"/>
    <row r="723" s="366" customFormat="1"/>
    <row r="724" s="366" customFormat="1"/>
    <row r="725" s="366" customFormat="1"/>
    <row r="726" s="366" customFormat="1"/>
    <row r="727" s="366" customFormat="1"/>
    <row r="728" s="366" customFormat="1"/>
    <row r="729" s="366" customFormat="1"/>
    <row r="730" s="366" customFormat="1"/>
    <row r="731" s="366" customFormat="1"/>
    <row r="732" s="366" customFormat="1"/>
    <row r="733" s="366" customFormat="1"/>
    <row r="734" s="366" customFormat="1"/>
    <row r="735" s="366" customFormat="1"/>
    <row r="736" s="366" customFormat="1"/>
    <row r="737" s="366" customFormat="1"/>
    <row r="738" s="366" customFormat="1"/>
    <row r="739" s="366" customFormat="1"/>
    <row r="740" s="366" customFormat="1"/>
    <row r="741" s="366" customFormat="1"/>
    <row r="742" s="366" customFormat="1"/>
    <row r="743" s="366" customFormat="1"/>
    <row r="744" s="366" customFormat="1"/>
    <row r="745" s="366" customFormat="1"/>
    <row r="746" s="366" customFormat="1"/>
    <row r="747" s="366" customFormat="1"/>
    <row r="748" s="366" customFormat="1"/>
    <row r="749" s="366" customFormat="1"/>
    <row r="750" s="366" customFormat="1"/>
    <row r="751" s="366" customFormat="1"/>
    <row r="752" s="366" customFormat="1"/>
    <row r="753" s="366" customFormat="1"/>
    <row r="754" s="366" customFormat="1"/>
    <row r="755" s="366" customFormat="1"/>
    <row r="756" s="366" customFormat="1"/>
    <row r="757" s="366" customFormat="1"/>
    <row r="758" s="366" customFormat="1"/>
    <row r="759" s="366" customFormat="1"/>
    <row r="760" s="366" customFormat="1"/>
    <row r="761" s="366" customFormat="1"/>
    <row r="762" s="366" customFormat="1"/>
    <row r="763" s="366" customFormat="1"/>
    <row r="764" s="366" customFormat="1"/>
    <row r="765" s="366" customFormat="1"/>
    <row r="766" s="366" customFormat="1"/>
    <row r="767" s="366" customFormat="1"/>
    <row r="768" s="366" customFormat="1"/>
    <row r="769" s="366" customFormat="1"/>
    <row r="770" s="366" customFormat="1"/>
    <row r="771" s="366" customFormat="1"/>
    <row r="772" s="366" customFormat="1"/>
    <row r="773" s="366" customFormat="1"/>
    <row r="774" s="366" customFormat="1"/>
    <row r="775" s="366" customFormat="1"/>
    <row r="776" s="366" customFormat="1"/>
    <row r="777" s="366" customFormat="1"/>
    <row r="778" s="366" customFormat="1"/>
    <row r="779" s="366" customFormat="1"/>
    <row r="780" s="366" customFormat="1"/>
    <row r="781" s="366" customFormat="1"/>
    <row r="782" s="366" customFormat="1"/>
    <row r="783" s="366" customFormat="1"/>
    <row r="784" s="366" customFormat="1"/>
    <row r="785" s="366" customFormat="1"/>
    <row r="786" s="366" customFormat="1"/>
    <row r="787" s="366" customFormat="1"/>
    <row r="788" s="366" customFormat="1"/>
    <row r="789" s="366" customFormat="1"/>
    <row r="790" s="366" customFormat="1"/>
    <row r="791" s="366" customFormat="1"/>
    <row r="792" s="366" customFormat="1"/>
    <row r="793" s="366" customFormat="1"/>
    <row r="794" s="366" customFormat="1"/>
    <row r="795" s="366" customFormat="1"/>
    <row r="796" s="366" customFormat="1"/>
    <row r="797" s="366" customFormat="1"/>
    <row r="798" s="366" customFormat="1"/>
    <row r="799" s="366" customFormat="1"/>
    <row r="800" s="366" customFormat="1"/>
    <row r="801" s="366" customFormat="1"/>
    <row r="802" s="366" customFormat="1"/>
    <row r="803" s="366" customFormat="1"/>
    <row r="804" s="366" customFormat="1"/>
    <row r="805" s="366" customFormat="1"/>
    <row r="806" s="366" customFormat="1"/>
    <row r="807" s="366" customFormat="1"/>
    <row r="808" s="366" customFormat="1"/>
    <row r="809" s="366" customFormat="1"/>
    <row r="810" s="366" customFormat="1"/>
    <row r="811" s="366" customFormat="1"/>
    <row r="812" s="366" customFormat="1"/>
    <row r="813" s="366" customFormat="1"/>
    <row r="814" s="366" customFormat="1"/>
    <row r="815" s="366" customFormat="1"/>
    <row r="816" s="366" customFormat="1"/>
    <row r="817" s="366" customFormat="1"/>
    <row r="818" s="366" customFormat="1"/>
    <row r="819" s="366" customFormat="1"/>
    <row r="820" s="366" customFormat="1"/>
    <row r="821" s="366" customFormat="1"/>
    <row r="822" s="366" customFormat="1"/>
    <row r="823" s="366" customFormat="1"/>
    <row r="824" s="366" customFormat="1"/>
    <row r="825" s="366" customFormat="1"/>
    <row r="826" s="366" customFormat="1"/>
    <row r="827" s="366" customFormat="1"/>
    <row r="828" s="366" customFormat="1"/>
    <row r="829" s="366" customFormat="1"/>
    <row r="830" s="366" customFormat="1"/>
    <row r="831" s="366" customFormat="1"/>
    <row r="832" s="366" customFormat="1"/>
    <row r="833" s="366" customFormat="1"/>
    <row r="834" s="366" customFormat="1"/>
    <row r="835" s="366" customFormat="1"/>
    <row r="836" s="366" customFormat="1"/>
    <row r="837" s="366" customFormat="1"/>
    <row r="838" s="366" customFormat="1"/>
    <row r="839" s="366" customFormat="1"/>
    <row r="840" s="366" customFormat="1"/>
    <row r="841" s="366" customFormat="1"/>
    <row r="842" s="366" customFormat="1"/>
    <row r="843" s="366" customFormat="1"/>
    <row r="844" s="366" customFormat="1"/>
    <row r="845" s="366" customFormat="1"/>
    <row r="846" s="366" customFormat="1"/>
    <row r="847" s="366" customFormat="1"/>
    <row r="848" s="366" customFormat="1"/>
    <row r="849" s="366" customFormat="1"/>
    <row r="850" s="366" customFormat="1"/>
    <row r="851" s="366" customFormat="1"/>
    <row r="852" s="366" customFormat="1"/>
    <row r="853" s="366" customFormat="1"/>
    <row r="854" s="366" customFormat="1"/>
    <row r="855" s="366" customFormat="1"/>
    <row r="856" s="366" customFormat="1"/>
    <row r="857" s="366" customFormat="1"/>
    <row r="858" s="366" customFormat="1"/>
    <row r="859" s="366" customFormat="1"/>
    <row r="860" s="366" customFormat="1"/>
  </sheetData>
  <phoneticPr fontId="43" type="noConversion"/>
  <dataValidations count="5">
    <dataValidation type="list" allowBlank="1" showInputMessage="1" showErrorMessage="1" sqref="B8">
      <formula1>$B$9:$B$11</formula1>
    </dataValidation>
    <dataValidation type="list" allowBlank="1" showInputMessage="1" showErrorMessage="1" sqref="E8">
      <formula1>$E$9:$E$10</formula1>
    </dataValidation>
    <dataValidation type="list" allowBlank="1" showInputMessage="1" showErrorMessage="1" sqref="G8">
      <formula1>$G$9:$G$17</formula1>
    </dataValidation>
    <dataValidation type="list" allowBlank="1" showInputMessage="1" showErrorMessage="1" sqref="D8">
      <formula1>$D$9:$D$17</formula1>
    </dataValidation>
    <dataValidation type="list" allowBlank="1" showInputMessage="1" showErrorMessage="1" sqref="C8">
      <formula1>$C$9:$C$14</formula1>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50"/>
  <sheetViews>
    <sheetView workbookViewId="0">
      <selection sqref="A1:XFD1048576"/>
    </sheetView>
  </sheetViews>
  <sheetFormatPr defaultRowHeight="12.75"/>
  <cols>
    <col min="2" max="2" width="11.7109375" bestFit="1" customWidth="1"/>
    <col min="5" max="6" width="12" bestFit="1" customWidth="1"/>
    <col min="7" max="7" width="15.5703125" customWidth="1"/>
  </cols>
  <sheetData>
    <row r="1" spans="1:11">
      <c r="A1" t="s">
        <v>392</v>
      </c>
      <c r="B1" t="s">
        <v>393</v>
      </c>
      <c r="C1" t="s">
        <v>394</v>
      </c>
      <c r="D1" t="s">
        <v>395</v>
      </c>
      <c r="E1" t="s">
        <v>132</v>
      </c>
      <c r="F1" t="s">
        <v>396</v>
      </c>
      <c r="G1" t="s">
        <v>397</v>
      </c>
      <c r="H1" t="s">
        <v>69</v>
      </c>
    </row>
    <row r="2" spans="1:11">
      <c r="A2" t="s">
        <v>398</v>
      </c>
      <c r="B2" t="s">
        <v>399</v>
      </c>
      <c r="C2" t="s">
        <v>71</v>
      </c>
      <c r="D2" t="s">
        <v>391</v>
      </c>
      <c r="E2">
        <f>Sheet1!J27</f>
        <v>11.4483</v>
      </c>
      <c r="F2">
        <f>Sheet1!K27</f>
        <v>12.1599</v>
      </c>
      <c r="G2" s="383">
        <f>Working!K12</f>
        <v>43854</v>
      </c>
      <c r="H2">
        <f>ROUND((E2+F2)/2,4)</f>
        <v>11.8041</v>
      </c>
    </row>
    <row r="3" spans="1:11">
      <c r="A3" t="s">
        <v>398</v>
      </c>
      <c r="B3" t="s">
        <v>400</v>
      </c>
      <c r="C3" t="s">
        <v>65</v>
      </c>
      <c r="D3" t="s">
        <v>391</v>
      </c>
      <c r="E3">
        <f>Sheet1!J12</f>
        <v>1.5506</v>
      </c>
      <c r="F3">
        <f>Sheet1!K12</f>
        <v>1.6608000000000001</v>
      </c>
      <c r="G3" s="383">
        <f>G2</f>
        <v>43854</v>
      </c>
      <c r="H3">
        <f t="shared" ref="H3:H15" si="0">ROUND((E3+F3)/2,4)</f>
        <v>1.6056999999999999</v>
      </c>
    </row>
    <row r="4" spans="1:11">
      <c r="A4" t="s">
        <v>398</v>
      </c>
      <c r="B4" t="s">
        <v>401</v>
      </c>
      <c r="C4" t="s">
        <v>391</v>
      </c>
      <c r="D4" t="s">
        <v>79</v>
      </c>
      <c r="E4">
        <f>Sheet1!J15</f>
        <v>7.3899999999999993E-2</v>
      </c>
      <c r="F4">
        <f>Sheet1!K15</f>
        <v>7.85E-2</v>
      </c>
      <c r="G4" s="383">
        <f>G3</f>
        <v>43854</v>
      </c>
      <c r="H4">
        <f t="shared" si="0"/>
        <v>7.6200000000000004E-2</v>
      </c>
    </row>
    <row r="5" spans="1:11">
      <c r="A5" t="s">
        <v>398</v>
      </c>
      <c r="B5" t="s">
        <v>402</v>
      </c>
      <c r="C5" t="s">
        <v>391</v>
      </c>
      <c r="D5" t="s">
        <v>84</v>
      </c>
      <c r="E5">
        <f>Sheet1!J21</f>
        <v>6.17</v>
      </c>
      <c r="F5">
        <f>Sheet1!K21</f>
        <v>6.55</v>
      </c>
      <c r="G5" s="383">
        <f t="shared" ref="G5:G16" si="1">G4</f>
        <v>43854</v>
      </c>
      <c r="H5">
        <f t="shared" si="0"/>
        <v>6.36</v>
      </c>
    </row>
    <row r="6" spans="1:11">
      <c r="A6" t="s">
        <v>398</v>
      </c>
      <c r="B6" t="s">
        <v>403</v>
      </c>
      <c r="C6" t="s">
        <v>391</v>
      </c>
      <c r="D6" t="s">
        <v>64</v>
      </c>
      <c r="E6">
        <f>Sheet1!J14</f>
        <v>0.80889999999999995</v>
      </c>
      <c r="F6">
        <f>Sheet1!K14</f>
        <v>0.85940000000000005</v>
      </c>
      <c r="G6" s="383">
        <f t="shared" si="1"/>
        <v>43854</v>
      </c>
      <c r="H6">
        <f t="shared" si="0"/>
        <v>0.83420000000000005</v>
      </c>
    </row>
    <row r="7" spans="1:11">
      <c r="A7" t="s">
        <v>398</v>
      </c>
      <c r="B7" t="s">
        <v>404</v>
      </c>
      <c r="C7" t="s">
        <v>391</v>
      </c>
      <c r="D7" t="s">
        <v>87</v>
      </c>
      <c r="E7">
        <f>Sheet1!J13</f>
        <v>5.4600000000000003E-2</v>
      </c>
      <c r="F7">
        <f>Sheet1!K13</f>
        <v>5.8000000000000003E-2</v>
      </c>
      <c r="G7" s="383">
        <f t="shared" si="1"/>
        <v>43854</v>
      </c>
      <c r="H7">
        <f t="shared" si="0"/>
        <v>5.6300000000000003E-2</v>
      </c>
    </row>
    <row r="8" spans="1:11">
      <c r="A8" t="s">
        <v>398</v>
      </c>
      <c r="B8" t="s">
        <v>405</v>
      </c>
      <c r="C8" t="s">
        <v>21</v>
      </c>
      <c r="D8" t="s">
        <v>391</v>
      </c>
      <c r="E8">
        <f>Sheet1!J11</f>
        <v>21.956499999999998</v>
      </c>
      <c r="F8">
        <f>Sheet1!K11</f>
        <v>23.316299999999998</v>
      </c>
      <c r="G8" s="383">
        <f t="shared" si="1"/>
        <v>43854</v>
      </c>
      <c r="H8">
        <f t="shared" si="0"/>
        <v>22.636399999999998</v>
      </c>
      <c r="K8" s="383"/>
    </row>
    <row r="9" spans="1:11">
      <c r="A9" t="s">
        <v>398</v>
      </c>
      <c r="B9" t="s">
        <v>406</v>
      </c>
      <c r="C9" t="s">
        <v>54</v>
      </c>
      <c r="D9" t="s">
        <v>391</v>
      </c>
      <c r="E9">
        <f>Sheet1!J26</f>
        <v>18.4739</v>
      </c>
      <c r="F9">
        <f>Sheet1!K26</f>
        <v>19.6236</v>
      </c>
      <c r="G9" s="383">
        <f t="shared" si="1"/>
        <v>43854</v>
      </c>
      <c r="H9">
        <f t="shared" si="0"/>
        <v>19.0488</v>
      </c>
    </row>
    <row r="10" spans="1:11">
      <c r="A10" t="s">
        <v>398</v>
      </c>
      <c r="B10" t="s">
        <v>407</v>
      </c>
      <c r="C10" t="s">
        <v>391</v>
      </c>
      <c r="D10" t="s">
        <v>364</v>
      </c>
      <c r="E10">
        <f>Sheet1!J18</f>
        <v>0.53690000000000004</v>
      </c>
      <c r="F10">
        <f>Sheet1!K18</f>
        <v>0.56989999999999996</v>
      </c>
      <c r="G10" s="383">
        <f t="shared" si="1"/>
        <v>43854</v>
      </c>
      <c r="H10">
        <f t="shared" si="0"/>
        <v>0.5534</v>
      </c>
    </row>
    <row r="11" spans="1:11">
      <c r="A11" t="s">
        <v>398</v>
      </c>
      <c r="B11" t="s">
        <v>408</v>
      </c>
      <c r="C11" t="s">
        <v>391</v>
      </c>
      <c r="D11" t="s">
        <v>360</v>
      </c>
      <c r="E11">
        <f>Sheet1!J16</f>
        <v>0.39050000000000001</v>
      </c>
      <c r="F11">
        <f>Sheet1!K16</f>
        <v>0.41470000000000001</v>
      </c>
      <c r="G11" s="383">
        <f t="shared" si="1"/>
        <v>43854</v>
      </c>
      <c r="H11">
        <f t="shared" si="0"/>
        <v>0.40260000000000001</v>
      </c>
    </row>
    <row r="12" spans="1:11">
      <c r="A12" t="s">
        <v>398</v>
      </c>
      <c r="B12" t="s">
        <v>409</v>
      </c>
      <c r="C12" t="s">
        <v>391</v>
      </c>
      <c r="D12" t="s">
        <v>361</v>
      </c>
      <c r="E12">
        <f>Sheet1!J17</f>
        <v>4.01</v>
      </c>
      <c r="F12">
        <f>Sheet1!K17</f>
        <v>4.26</v>
      </c>
      <c r="G12" s="383">
        <f t="shared" si="1"/>
        <v>43854</v>
      </c>
      <c r="H12">
        <f t="shared" si="0"/>
        <v>4.1349999999999998</v>
      </c>
    </row>
    <row r="13" spans="1:11">
      <c r="A13" t="s">
        <v>398</v>
      </c>
      <c r="B13" t="s">
        <v>410</v>
      </c>
      <c r="C13" t="s">
        <v>391</v>
      </c>
      <c r="D13" t="s">
        <v>362</v>
      </c>
      <c r="E13">
        <f>Sheet1!J25</f>
        <v>5.68</v>
      </c>
      <c r="F13">
        <f>Sheet1!K25</f>
        <v>6.02</v>
      </c>
      <c r="G13" s="383">
        <f t="shared" si="1"/>
        <v>43854</v>
      </c>
      <c r="H13">
        <f t="shared" si="0"/>
        <v>5.85</v>
      </c>
    </row>
    <row r="14" spans="1:11">
      <c r="A14" t="s">
        <v>398</v>
      </c>
      <c r="B14" t="s">
        <v>411</v>
      </c>
      <c r="C14" t="s">
        <v>391</v>
      </c>
      <c r="D14" t="s">
        <v>363</v>
      </c>
      <c r="E14">
        <f>Sheet1!J24</f>
        <v>41.66</v>
      </c>
      <c r="F14">
        <f>Sheet1!K24</f>
        <v>43.37</v>
      </c>
      <c r="G14" s="383">
        <f t="shared" si="1"/>
        <v>43854</v>
      </c>
      <c r="H14">
        <f t="shared" si="0"/>
        <v>42.515000000000001</v>
      </c>
    </row>
    <row r="15" spans="1:11">
      <c r="A15" t="s">
        <v>398</v>
      </c>
      <c r="B15" t="s">
        <v>412</v>
      </c>
      <c r="C15" t="s">
        <v>391</v>
      </c>
      <c r="D15" t="s">
        <v>365</v>
      </c>
      <c r="E15">
        <f>Sheet1!J23</f>
        <v>0.82110000000000005</v>
      </c>
      <c r="F15">
        <f>Sheet1!K23</f>
        <v>0.86550000000000005</v>
      </c>
      <c r="G15" s="383">
        <f t="shared" si="1"/>
        <v>43854</v>
      </c>
      <c r="H15">
        <f t="shared" si="0"/>
        <v>0.84330000000000005</v>
      </c>
    </row>
    <row r="16" spans="1:11">
      <c r="A16" t="s">
        <v>398</v>
      </c>
      <c r="B16" t="s">
        <v>413</v>
      </c>
      <c r="C16" t="s">
        <v>45</v>
      </c>
      <c r="D16" t="s">
        <v>391</v>
      </c>
      <c r="E16" s="396">
        <f>Sheet1!J28</f>
        <v>16.727499999999999</v>
      </c>
      <c r="F16" s="396">
        <f>Sheet1!K28</f>
        <v>17.7621</v>
      </c>
      <c r="G16" s="383">
        <f t="shared" si="1"/>
        <v>43854</v>
      </c>
      <c r="H16" s="396">
        <f>Sheet1!G28</f>
        <v>17.244800000000001</v>
      </c>
    </row>
    <row r="23" spans="1:6">
      <c r="B23" t="s">
        <v>39</v>
      </c>
      <c r="C23" t="s">
        <v>40</v>
      </c>
      <c r="D23" t="s">
        <v>41</v>
      </c>
    </row>
    <row r="24" spans="1:6">
      <c r="A24" t="s">
        <v>5</v>
      </c>
      <c r="D24">
        <f>Sheet5!D22</f>
        <v>0.68573799999999996</v>
      </c>
      <c r="E24">
        <f>ROUND(E2/$E$16,4)</f>
        <v>0.68440000000000001</v>
      </c>
      <c r="F24">
        <f>ROUND(F2/$F$16,4)</f>
        <v>0.68459999999999999</v>
      </c>
    </row>
    <row r="25" spans="1:6">
      <c r="A25" t="s">
        <v>6</v>
      </c>
      <c r="D25">
        <f>Sheet5!D21</f>
        <v>9.3289999999999998E-2</v>
      </c>
      <c r="E25">
        <f t="shared" ref="E25" si="2">ROUND(E3/$E$16,4)</f>
        <v>9.2700000000000005E-2</v>
      </c>
      <c r="F25">
        <f t="shared" ref="F25" si="3">ROUND(F3/$F$16,4)</f>
        <v>9.35E-2</v>
      </c>
    </row>
    <row r="26" spans="1:6">
      <c r="A26" t="s">
        <v>7</v>
      </c>
      <c r="D26">
        <f>Sheet5!D33</f>
        <v>1.3152436000000001</v>
      </c>
      <c r="E26">
        <f>ROUND(E4*$E$16,4)</f>
        <v>1.2362</v>
      </c>
      <c r="F26">
        <f>ROUND(F4*$F$16,4)</f>
        <v>1.3943000000000001</v>
      </c>
    </row>
    <row r="27" spans="1:6">
      <c r="A27" t="s">
        <v>35</v>
      </c>
    </row>
    <row r="28" spans="1:6">
      <c r="A28" t="s">
        <v>8</v>
      </c>
      <c r="D28">
        <f>Sheet5!D37</f>
        <v>109.775215</v>
      </c>
      <c r="E28">
        <f>ROUND(E5*$E$16,2)</f>
        <v>103.21</v>
      </c>
      <c r="F28">
        <f>ROUND(F5*$F$16,2)</f>
        <v>116.34</v>
      </c>
    </row>
    <row r="29" spans="1:6">
      <c r="A29" t="s">
        <v>37</v>
      </c>
    </row>
    <row r="30" spans="1:6">
      <c r="A30" t="s">
        <v>9</v>
      </c>
      <c r="D30">
        <f>Sheet5!D3</f>
        <v>14.3978117</v>
      </c>
      <c r="E30">
        <f>ROUND(E6*$E$16,4)</f>
        <v>13.530900000000001</v>
      </c>
      <c r="F30">
        <f>ROUND(F6*$F$16,4)</f>
        <v>15.264699999999999</v>
      </c>
    </row>
    <row r="31" spans="1:6">
      <c r="A31" t="s">
        <v>36</v>
      </c>
      <c r="D31">
        <f>Sheet5!D2</f>
        <v>9.5518078000000006</v>
      </c>
      <c r="E31">
        <f>ROUND(E10*$E$16,4)</f>
        <v>8.9809999999999999</v>
      </c>
      <c r="F31">
        <f>ROUND(F10*$F$16,4)</f>
        <v>10.1226</v>
      </c>
    </row>
    <row r="32" spans="1:6">
      <c r="A32" t="s">
        <v>10</v>
      </c>
      <c r="D32">
        <f>Sheet5!D34</f>
        <v>0.97176169999999995</v>
      </c>
      <c r="E32">
        <f>ROUND(E7*$E$16,4)</f>
        <v>0.9133</v>
      </c>
      <c r="F32">
        <f>ROUND(F7*$F$16,4)</f>
        <v>1.0302</v>
      </c>
    </row>
    <row r="33" spans="1:6">
      <c r="A33" t="s">
        <v>11</v>
      </c>
      <c r="D33">
        <f>Sheet5!D31</f>
        <v>1.3150168</v>
      </c>
      <c r="E33">
        <f>ROUND(E8/$E$16,4)</f>
        <v>1.3126</v>
      </c>
      <c r="F33">
        <f>ROUND(F8/$F$16,4)</f>
        <v>1.3127</v>
      </c>
    </row>
    <row r="34" spans="1:6">
      <c r="A34" t="s">
        <v>46</v>
      </c>
      <c r="D34">
        <f>Sheet5!D5</f>
        <v>1.1066041</v>
      </c>
      <c r="E34">
        <f>ROUND(E9/$E$16,4)</f>
        <v>1.1044</v>
      </c>
      <c r="F34">
        <f>ROUND(F9/$F$16,4)</f>
        <v>1.1048</v>
      </c>
    </row>
    <row r="35" spans="1:6">
      <c r="A35" t="s">
        <v>15</v>
      </c>
      <c r="D35">
        <f>Sheet5!D38</f>
        <v>100.97002000000001</v>
      </c>
      <c r="E35">
        <f>ROUND(E13*$E$16,2)</f>
        <v>95.01</v>
      </c>
      <c r="F35">
        <f>ROUND(F13*$F$16,2)</f>
        <v>106.93</v>
      </c>
    </row>
    <row r="36" spans="1:6">
      <c r="A36" t="s">
        <v>16</v>
      </c>
    </row>
    <row r="37" spans="1:6">
      <c r="A37" t="s">
        <v>17</v>
      </c>
      <c r="D37">
        <f>Sheet5!D39</f>
        <v>733.60496350000005</v>
      </c>
      <c r="E37">
        <f>ROUND(E14*$E$16,2)</f>
        <v>696.87</v>
      </c>
      <c r="F37">
        <f>ROUND(F14*$F$16,2)</f>
        <v>770.34</v>
      </c>
    </row>
    <row r="38" spans="1:6">
      <c r="A38" t="s">
        <v>18</v>
      </c>
    </row>
    <row r="39" spans="1:6">
      <c r="A39" t="s">
        <v>19</v>
      </c>
    </row>
    <row r="40" spans="1:6">
      <c r="A40" t="s">
        <v>20</v>
      </c>
      <c r="D40">
        <f>Sheet5!D4</f>
        <v>14.55402</v>
      </c>
      <c r="E40">
        <f>ROUND(E15*$E$16,2)</f>
        <v>13.73</v>
      </c>
      <c r="F40">
        <f>ROUND(F15*$F$16,2)</f>
        <v>15.37</v>
      </c>
    </row>
    <row r="41" spans="1:6">
      <c r="A41" t="s">
        <v>74</v>
      </c>
      <c r="D41">
        <f>Sheet5!D35</f>
        <v>6.9490157999999997</v>
      </c>
      <c r="E41">
        <f>ROUND(E11*$E$16,4)</f>
        <v>6.5320999999999998</v>
      </c>
      <c r="F41">
        <f>ROUND(F11*$F$16,4)</f>
        <v>7.3658999999999999</v>
      </c>
    </row>
    <row r="42" spans="1:6">
      <c r="A42" t="s">
        <v>75</v>
      </c>
      <c r="D42">
        <f>Sheet5!D36</f>
        <v>71.371910499999998</v>
      </c>
      <c r="E42">
        <f>ROUND(E12*$E$16,2)</f>
        <v>67.08</v>
      </c>
      <c r="F42">
        <f>ROUND(F12*$F$16,2)</f>
        <v>75.67</v>
      </c>
    </row>
    <row r="43" spans="1:6">
      <c r="A43" t="s">
        <v>383</v>
      </c>
      <c r="D43">
        <f>Sheet1!G28</f>
        <v>17.244800000000001</v>
      </c>
    </row>
    <row r="45" spans="1:6">
      <c r="A45" t="s">
        <v>54</v>
      </c>
      <c r="B45" t="s">
        <v>21</v>
      </c>
      <c r="D45">
        <f>Sheet5!D25</f>
        <v>0.84302999999999995</v>
      </c>
    </row>
    <row r="46" spans="1:6">
      <c r="A46" t="s">
        <v>54</v>
      </c>
      <c r="B46" t="s">
        <v>65</v>
      </c>
      <c r="D46">
        <f>Sheet5!D24</f>
        <v>11.889491400000001</v>
      </c>
    </row>
    <row r="47" spans="1:6">
      <c r="A47" t="s">
        <v>54</v>
      </c>
      <c r="B47" t="s">
        <v>64</v>
      </c>
      <c r="D47">
        <f>Sheet5!D26</f>
        <v>15.904030000000001</v>
      </c>
    </row>
    <row r="48" spans="1:6">
      <c r="A48" t="s">
        <v>21</v>
      </c>
      <c r="B48" t="s">
        <v>65</v>
      </c>
      <c r="D48">
        <f>Sheet5!D27</f>
        <v>14.1286947</v>
      </c>
    </row>
    <row r="49" spans="1:4">
      <c r="A49" t="s">
        <v>21</v>
      </c>
      <c r="B49" t="s">
        <v>64</v>
      </c>
      <c r="D49">
        <f>Sheet5!D32</f>
        <v>18.899319999999999</v>
      </c>
    </row>
    <row r="50" spans="1:4">
      <c r="A50" t="s">
        <v>65</v>
      </c>
      <c r="B50" t="s">
        <v>64</v>
      </c>
      <c r="D50">
        <f>Sheet5!D23</f>
        <v>1.3407899999999999</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G16"/>
  <sheetViews>
    <sheetView workbookViewId="0">
      <selection sqref="A1:XFD1048576"/>
    </sheetView>
  </sheetViews>
  <sheetFormatPr defaultRowHeight="12.75"/>
  <cols>
    <col min="7" max="7" width="11" bestFit="1" customWidth="1"/>
  </cols>
  <sheetData>
    <row r="1" spans="1:7">
      <c r="A1" t="str">
        <f>'working ZWL'!A1</f>
        <v>Response</v>
      </c>
      <c r="B1" t="str">
        <f>'working ZWL'!B1</f>
        <v>Currency Pair</v>
      </c>
      <c r="C1" t="str">
        <f>'working ZWL'!C1</f>
        <v>Currency One</v>
      </c>
      <c r="D1" t="str">
        <f>'working ZWL'!D1</f>
        <v>Currency Two</v>
      </c>
      <c r="E1" t="str">
        <f>'working ZWL'!E1</f>
        <v>Bid</v>
      </c>
      <c r="F1" t="str">
        <f>'working ZWL'!F1</f>
        <v>Offer</v>
      </c>
      <c r="G1" t="str">
        <f>'working ZWL'!G1</f>
        <v>Base Date</v>
      </c>
    </row>
    <row r="2" spans="1:7">
      <c r="A2" t="s">
        <v>398</v>
      </c>
      <c r="B2" t="str">
        <f>'working ZWL'!B2</f>
        <v>AUD/ZWL</v>
      </c>
      <c r="C2" t="str">
        <f>'working ZWL'!C2</f>
        <v>AUD</v>
      </c>
      <c r="D2" t="str">
        <f>'working ZWL'!D2</f>
        <v>ZWL</v>
      </c>
      <c r="E2">
        <f>'working ZWL'!E2</f>
        <v>11.4483</v>
      </c>
      <c r="F2">
        <f>'working ZWL'!F2</f>
        <v>12.1599</v>
      </c>
      <c r="G2" s="383">
        <f>'working ZWL'!G2</f>
        <v>43854</v>
      </c>
    </row>
    <row r="3" spans="1:7">
      <c r="A3" t="s">
        <v>398</v>
      </c>
      <c r="B3" t="str">
        <f>'working ZWL'!B3</f>
        <v>BWP/ZWL</v>
      </c>
      <c r="C3" t="str">
        <f>'working ZWL'!C3</f>
        <v>BWP</v>
      </c>
      <c r="D3" t="str">
        <f>'working ZWL'!D3</f>
        <v>ZWL</v>
      </c>
      <c r="E3">
        <f>'working ZWL'!E3</f>
        <v>1.5506</v>
      </c>
      <c r="F3">
        <f>'working ZWL'!F3</f>
        <v>1.6608000000000001</v>
      </c>
      <c r="G3" s="383">
        <f>'working ZWL'!G3</f>
        <v>43854</v>
      </c>
    </row>
    <row r="4" spans="1:7">
      <c r="A4" t="s">
        <v>398</v>
      </c>
      <c r="B4" t="str">
        <f>'working ZWL'!B4</f>
        <v>ZWL/CAD</v>
      </c>
      <c r="C4" t="str">
        <f>'working ZWL'!C4</f>
        <v>ZWL</v>
      </c>
      <c r="D4" t="str">
        <f>'working ZWL'!D4</f>
        <v>CAD</v>
      </c>
      <c r="E4">
        <f>'working ZWL'!E4</f>
        <v>7.3899999999999993E-2</v>
      </c>
      <c r="F4">
        <f>'working ZWL'!F4</f>
        <v>7.85E-2</v>
      </c>
      <c r="G4" s="383">
        <f>'working ZWL'!G4</f>
        <v>43854</v>
      </c>
    </row>
    <row r="5" spans="1:7">
      <c r="A5" t="s">
        <v>398</v>
      </c>
      <c r="B5" t="str">
        <f>'working ZWL'!B5</f>
        <v>ZWL/JPY</v>
      </c>
      <c r="C5" t="str">
        <f>'working ZWL'!C5</f>
        <v>ZWL</v>
      </c>
      <c r="D5" t="str">
        <f>'working ZWL'!D5</f>
        <v>JPY</v>
      </c>
      <c r="E5">
        <f>'working ZWL'!E5</f>
        <v>6.17</v>
      </c>
      <c r="F5">
        <f>'working ZWL'!F5</f>
        <v>6.55</v>
      </c>
      <c r="G5" s="383">
        <f>'working ZWL'!G5</f>
        <v>43854</v>
      </c>
    </row>
    <row r="6" spans="1:7">
      <c r="A6" t="s">
        <v>398</v>
      </c>
      <c r="B6" t="str">
        <f>'working ZWL'!B6</f>
        <v>ZWL/ZAR</v>
      </c>
      <c r="C6" t="str">
        <f>'working ZWL'!C6</f>
        <v>ZWL</v>
      </c>
      <c r="D6" t="str">
        <f>'working ZWL'!D6</f>
        <v>ZAR</v>
      </c>
      <c r="E6">
        <f>'working ZWL'!E6</f>
        <v>0.80889999999999995</v>
      </c>
      <c r="F6">
        <f>'working ZWL'!F6</f>
        <v>0.85940000000000005</v>
      </c>
      <c r="G6" s="383">
        <f>'working ZWL'!G6</f>
        <v>43854</v>
      </c>
    </row>
    <row r="7" spans="1:7">
      <c r="A7" t="s">
        <v>398</v>
      </c>
      <c r="B7" t="str">
        <f>'working ZWL'!B7</f>
        <v>ZWL/CHF</v>
      </c>
      <c r="C7" t="str">
        <f>'working ZWL'!C7</f>
        <v>ZWL</v>
      </c>
      <c r="D7" t="str">
        <f>'working ZWL'!D7</f>
        <v>CHF</v>
      </c>
      <c r="E7">
        <f>'working ZWL'!E7</f>
        <v>5.4600000000000003E-2</v>
      </c>
      <c r="F7">
        <f>'working ZWL'!F7</f>
        <v>5.8000000000000003E-2</v>
      </c>
      <c r="G7" s="383">
        <f>'working ZWL'!G7</f>
        <v>43854</v>
      </c>
    </row>
    <row r="8" spans="1:7">
      <c r="A8" t="s">
        <v>398</v>
      </c>
      <c r="B8" t="str">
        <f>'working ZWL'!B8</f>
        <v>GBP/ZWL</v>
      </c>
      <c r="C8" t="str">
        <f>'working ZWL'!C8</f>
        <v>GBP</v>
      </c>
      <c r="D8" t="str">
        <f>'working ZWL'!D8</f>
        <v>ZWL</v>
      </c>
      <c r="E8">
        <f>'working ZWL'!E8</f>
        <v>21.956499999999998</v>
      </c>
      <c r="F8">
        <f>'working ZWL'!F8</f>
        <v>23.316299999999998</v>
      </c>
      <c r="G8" s="383">
        <f>'working ZWL'!G8</f>
        <v>43854</v>
      </c>
    </row>
    <row r="9" spans="1:7">
      <c r="A9" t="s">
        <v>398</v>
      </c>
      <c r="B9" t="str">
        <f>'working ZWL'!B9</f>
        <v>EUR/ZWL</v>
      </c>
      <c r="C9" t="str">
        <f>'working ZWL'!C9</f>
        <v>EUR</v>
      </c>
      <c r="D9" t="str">
        <f>'working ZWL'!D9</f>
        <v>ZWL</v>
      </c>
      <c r="E9">
        <f>'working ZWL'!E9</f>
        <v>18.4739</v>
      </c>
      <c r="F9">
        <f>'working ZWL'!F9</f>
        <v>19.6236</v>
      </c>
      <c r="G9" s="383">
        <f>'working ZWL'!G9</f>
        <v>43854</v>
      </c>
    </row>
    <row r="10" spans="1:7">
      <c r="A10" t="s">
        <v>398</v>
      </c>
      <c r="B10" t="str">
        <f>'working ZWL'!B10</f>
        <v>ZWL/SEK</v>
      </c>
      <c r="C10" t="str">
        <f>'working ZWL'!C10</f>
        <v>ZWL</v>
      </c>
      <c r="D10" t="str">
        <f>'working ZWL'!D10</f>
        <v>SEK</v>
      </c>
      <c r="E10">
        <f>'working ZWL'!E10</f>
        <v>0.53690000000000004</v>
      </c>
      <c r="F10">
        <f>'working ZWL'!F10</f>
        <v>0.56989999999999996</v>
      </c>
      <c r="G10" s="383">
        <f>'working ZWL'!G10</f>
        <v>43854</v>
      </c>
    </row>
    <row r="11" spans="1:7">
      <c r="A11" t="s">
        <v>398</v>
      </c>
      <c r="B11" t="str">
        <f>'working ZWL'!B11</f>
        <v>ZWL/CNY</v>
      </c>
      <c r="C11" t="str">
        <f>'working ZWL'!C11</f>
        <v>ZWL</v>
      </c>
      <c r="D11" t="str">
        <f>'working ZWL'!D11</f>
        <v>CNY</v>
      </c>
      <c r="E11">
        <f>'working ZWL'!E11</f>
        <v>0.39050000000000001</v>
      </c>
      <c r="F11">
        <f>'working ZWL'!F11</f>
        <v>0.41470000000000001</v>
      </c>
      <c r="G11" s="383">
        <f>'working ZWL'!G11</f>
        <v>43854</v>
      </c>
    </row>
    <row r="12" spans="1:7">
      <c r="A12" t="s">
        <v>398</v>
      </c>
      <c r="B12" t="str">
        <f>'working ZWL'!B12</f>
        <v>ZWL/INR</v>
      </c>
      <c r="C12" t="str">
        <f>'working ZWL'!C12</f>
        <v>ZWL</v>
      </c>
      <c r="D12" t="str">
        <f>'working ZWL'!D12</f>
        <v>INR</v>
      </c>
      <c r="E12">
        <f>'working ZWL'!E12</f>
        <v>4.01</v>
      </c>
      <c r="F12">
        <f>'working ZWL'!F12</f>
        <v>4.26</v>
      </c>
      <c r="G12" s="383">
        <f>'working ZWL'!G12</f>
        <v>43854</v>
      </c>
    </row>
    <row r="13" spans="1:7">
      <c r="A13" t="s">
        <v>398</v>
      </c>
      <c r="B13" t="str">
        <f>'working ZWL'!B13</f>
        <v>ZWL/KES</v>
      </c>
      <c r="C13" t="str">
        <f>'working ZWL'!C13</f>
        <v>ZWL</v>
      </c>
      <c r="D13" t="str">
        <f>'working ZWL'!D13</f>
        <v>KES</v>
      </c>
      <c r="E13">
        <f>'working ZWL'!E13</f>
        <v>5.68</v>
      </c>
      <c r="F13">
        <f>'working ZWL'!F13</f>
        <v>6.02</v>
      </c>
      <c r="G13" s="383">
        <f>'working ZWL'!G13</f>
        <v>43854</v>
      </c>
    </row>
    <row r="14" spans="1:7">
      <c r="A14" t="s">
        <v>398</v>
      </c>
      <c r="B14" t="str">
        <f>'working ZWL'!B14</f>
        <v>ZWL/MWK</v>
      </c>
      <c r="C14" t="str">
        <f>'working ZWL'!C14</f>
        <v>ZWL</v>
      </c>
      <c r="D14" t="str">
        <f>'working ZWL'!D14</f>
        <v>MWK</v>
      </c>
      <c r="E14">
        <f>'working ZWL'!E14</f>
        <v>41.66</v>
      </c>
      <c r="F14">
        <f>'working ZWL'!F14</f>
        <v>43.37</v>
      </c>
      <c r="G14" s="383">
        <f>'working ZWL'!G14</f>
        <v>43854</v>
      </c>
    </row>
    <row r="15" spans="1:7">
      <c r="A15" t="s">
        <v>398</v>
      </c>
      <c r="B15" t="str">
        <f>'working ZWL'!B15</f>
        <v>ZWL/ZMW</v>
      </c>
      <c r="C15" t="str">
        <f>'working ZWL'!C15</f>
        <v>ZWL</v>
      </c>
      <c r="D15" t="str">
        <f>'working ZWL'!D15</f>
        <v>ZMW</v>
      </c>
      <c r="E15">
        <f>'working ZWL'!E15</f>
        <v>0.82110000000000005</v>
      </c>
      <c r="F15">
        <f>'working ZWL'!F15</f>
        <v>0.86550000000000005</v>
      </c>
      <c r="G15" s="383">
        <f>'working ZWL'!G15</f>
        <v>43854</v>
      </c>
    </row>
    <row r="16" spans="1:7">
      <c r="A16" t="s">
        <v>398</v>
      </c>
      <c r="B16" t="str">
        <f>'working ZWL'!B16</f>
        <v>USD/ZWL</v>
      </c>
      <c r="C16" t="str">
        <f>'working ZWL'!C16</f>
        <v>USD</v>
      </c>
      <c r="D16" t="str">
        <f>'working ZWL'!D16</f>
        <v>ZWL</v>
      </c>
      <c r="E16">
        <f>'working ZWL'!E16</f>
        <v>16.727499999999999</v>
      </c>
      <c r="F16">
        <f>'working ZWL'!F16</f>
        <v>17.7621</v>
      </c>
      <c r="G16" s="383">
        <f>'working ZWL'!G16</f>
        <v>43854</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39"/>
  <sheetViews>
    <sheetView workbookViewId="0">
      <selection sqref="A1:XFD1048576"/>
    </sheetView>
  </sheetViews>
  <sheetFormatPr defaultRowHeight="12.75"/>
  <cols>
    <col min="2" max="2" width="12.7109375" bestFit="1" customWidth="1"/>
    <col min="4" max="4" width="12" bestFit="1" customWidth="1"/>
  </cols>
  <sheetData>
    <row r="1" spans="1:11" ht="33.75" customHeight="1">
      <c r="A1" s="486" t="s">
        <v>449</v>
      </c>
      <c r="B1" s="486" t="s">
        <v>393</v>
      </c>
      <c r="C1" s="486" t="s">
        <v>450</v>
      </c>
      <c r="D1" s="486" t="s">
        <v>451</v>
      </c>
      <c r="E1" s="486" t="s">
        <v>452</v>
      </c>
      <c r="F1" s="486" t="s">
        <v>453</v>
      </c>
      <c r="G1" s="486" t="s">
        <v>454</v>
      </c>
      <c r="H1" s="486" t="s">
        <v>455</v>
      </c>
      <c r="I1" s="486" t="s">
        <v>456</v>
      </c>
      <c r="J1" s="486" t="s">
        <v>457</v>
      </c>
    </row>
    <row r="2" spans="1:11" ht="15">
      <c r="A2" s="487" t="s">
        <v>4</v>
      </c>
      <c r="B2" s="487" t="s">
        <v>458</v>
      </c>
      <c r="C2" s="487" t="s">
        <v>459</v>
      </c>
      <c r="D2" s="487">
        <v>9.5518078000000006</v>
      </c>
      <c r="E2" s="487">
        <v>9.5518078000000006</v>
      </c>
      <c r="F2" s="487">
        <v>9.5518078000000006</v>
      </c>
      <c r="G2" s="487">
        <v>9.5518078000000006</v>
      </c>
      <c r="H2" s="488">
        <v>0</v>
      </c>
      <c r="I2" s="488">
        <v>0</v>
      </c>
      <c r="J2" s="487" t="s">
        <v>513</v>
      </c>
    </row>
    <row r="3" spans="1:11" ht="15">
      <c r="A3" s="487" t="s">
        <v>4</v>
      </c>
      <c r="B3" s="487" t="s">
        <v>460</v>
      </c>
      <c r="C3" s="487" t="s">
        <v>459</v>
      </c>
      <c r="D3" s="487">
        <v>14.3978117</v>
      </c>
      <c r="E3" s="487">
        <v>14.3978117</v>
      </c>
      <c r="F3" s="487">
        <v>14.3978117</v>
      </c>
      <c r="G3" s="487">
        <v>14.3978117</v>
      </c>
      <c r="H3" s="488">
        <v>0</v>
      </c>
      <c r="I3" s="488">
        <v>0</v>
      </c>
      <c r="J3" s="487" t="s">
        <v>513</v>
      </c>
    </row>
    <row r="4" spans="1:11" ht="15">
      <c r="A4" s="487" t="s">
        <v>4</v>
      </c>
      <c r="B4" s="487" t="s">
        <v>461</v>
      </c>
      <c r="C4" s="487" t="s">
        <v>459</v>
      </c>
      <c r="D4" s="487">
        <v>14.55402</v>
      </c>
      <c r="E4" s="487">
        <v>14.55402</v>
      </c>
      <c r="F4" s="487">
        <v>14.55402</v>
      </c>
      <c r="G4" s="487">
        <v>14.55402</v>
      </c>
      <c r="H4" s="488">
        <v>0</v>
      </c>
      <c r="I4" s="488">
        <v>0</v>
      </c>
      <c r="J4" s="487" t="s">
        <v>513</v>
      </c>
    </row>
    <row r="5" spans="1:11" ht="15">
      <c r="A5" s="487" t="s">
        <v>4</v>
      </c>
      <c r="B5" s="487" t="s">
        <v>462</v>
      </c>
      <c r="C5" s="487" t="s">
        <v>459</v>
      </c>
      <c r="D5" s="487">
        <v>1.1066041</v>
      </c>
      <c r="E5" s="487">
        <v>1.1066041</v>
      </c>
      <c r="F5" s="487">
        <v>1.1066041</v>
      </c>
      <c r="G5" s="487">
        <v>1.1066041</v>
      </c>
      <c r="H5" s="488">
        <v>0</v>
      </c>
      <c r="I5" s="488">
        <v>0</v>
      </c>
      <c r="J5" s="487" t="s">
        <v>513</v>
      </c>
    </row>
    <row r="6" spans="1:11" ht="15">
      <c r="A6" s="487" t="s">
        <v>4</v>
      </c>
      <c r="B6" s="487" t="s">
        <v>401</v>
      </c>
      <c r="C6" s="487" t="s">
        <v>459</v>
      </c>
      <c r="D6" s="487">
        <v>7.6200000000000004E-2</v>
      </c>
      <c r="E6" s="487">
        <v>7.6200000000000004E-2</v>
      </c>
      <c r="F6" s="487">
        <v>7.6200000000000004E-2</v>
      </c>
      <c r="G6" s="487">
        <v>7.6200000000000004E-2</v>
      </c>
      <c r="H6" s="488">
        <v>0</v>
      </c>
      <c r="I6" s="488">
        <v>0</v>
      </c>
      <c r="J6" s="487" t="s">
        <v>513</v>
      </c>
    </row>
    <row r="7" spans="1:11" ht="15">
      <c r="A7" s="487" t="s">
        <v>4</v>
      </c>
      <c r="B7" s="487" t="s">
        <v>404</v>
      </c>
      <c r="C7" s="487" t="s">
        <v>459</v>
      </c>
      <c r="D7" s="487">
        <v>5.6300000000000003E-2</v>
      </c>
      <c r="E7" s="487">
        <v>5.6300000000000003E-2</v>
      </c>
      <c r="F7" s="487">
        <v>5.6300000000000003E-2</v>
      </c>
      <c r="G7" s="487">
        <v>5.6300000000000003E-2</v>
      </c>
      <c r="H7" s="488">
        <v>0</v>
      </c>
      <c r="I7" s="488">
        <v>0</v>
      </c>
      <c r="J7" s="487" t="s">
        <v>513</v>
      </c>
    </row>
    <row r="8" spans="1:11" ht="15">
      <c r="A8" s="487" t="s">
        <v>4</v>
      </c>
      <c r="B8" s="487" t="s">
        <v>408</v>
      </c>
      <c r="C8" s="487" t="s">
        <v>459</v>
      </c>
      <c r="D8" s="487">
        <v>0.40260000000000001</v>
      </c>
      <c r="E8" s="487">
        <v>0.40260000000000001</v>
      </c>
      <c r="F8" s="487">
        <v>0.40260000000000001</v>
      </c>
      <c r="G8" s="487">
        <v>0.40260000000000001</v>
      </c>
      <c r="H8" s="488">
        <v>0</v>
      </c>
      <c r="I8" s="488">
        <v>0</v>
      </c>
      <c r="J8" s="487" t="s">
        <v>513</v>
      </c>
      <c r="K8" s="383"/>
    </row>
    <row r="9" spans="1:11" ht="15">
      <c r="A9" s="487" t="s">
        <v>4</v>
      </c>
      <c r="B9" s="487" t="s">
        <v>409</v>
      </c>
      <c r="C9" s="487" t="s">
        <v>459</v>
      </c>
      <c r="D9" s="487">
        <v>4.1349999999999998</v>
      </c>
      <c r="E9" s="487">
        <v>4.1349999999999998</v>
      </c>
      <c r="F9" s="487">
        <v>4.1349999999999998</v>
      </c>
      <c r="G9" s="487">
        <v>4.1349999999999998</v>
      </c>
      <c r="H9" s="488">
        <v>0</v>
      </c>
      <c r="I9" s="488">
        <v>0</v>
      </c>
      <c r="J9" s="487" t="s">
        <v>513</v>
      </c>
    </row>
    <row r="10" spans="1:11" ht="15">
      <c r="A10" s="487" t="s">
        <v>4</v>
      </c>
      <c r="B10" s="487" t="s">
        <v>402</v>
      </c>
      <c r="C10" s="487" t="s">
        <v>459</v>
      </c>
      <c r="D10" s="487">
        <v>6.36</v>
      </c>
      <c r="E10" s="487">
        <v>6.36</v>
      </c>
      <c r="F10" s="487">
        <v>6.36</v>
      </c>
      <c r="G10" s="487">
        <v>6.36</v>
      </c>
      <c r="H10" s="488">
        <v>0</v>
      </c>
      <c r="I10" s="488">
        <v>0</v>
      </c>
      <c r="J10" s="487" t="s">
        <v>513</v>
      </c>
    </row>
    <row r="11" spans="1:11" ht="15">
      <c r="A11" s="487" t="s">
        <v>4</v>
      </c>
      <c r="B11" s="487" t="s">
        <v>411</v>
      </c>
      <c r="C11" s="487" t="s">
        <v>459</v>
      </c>
      <c r="D11" s="487">
        <v>42.515000000000001</v>
      </c>
      <c r="E11" s="487">
        <v>42.515000000000001</v>
      </c>
      <c r="F11" s="487">
        <v>42.515000000000001</v>
      </c>
      <c r="G11" s="487">
        <v>42.515000000000001</v>
      </c>
      <c r="H11" s="488">
        <v>0</v>
      </c>
      <c r="I11" s="488">
        <v>0</v>
      </c>
      <c r="J11" s="487" t="s">
        <v>513</v>
      </c>
    </row>
    <row r="12" spans="1:11" ht="15">
      <c r="A12" s="487" t="s">
        <v>4</v>
      </c>
      <c r="B12" s="487" t="s">
        <v>407</v>
      </c>
      <c r="C12" s="487" t="s">
        <v>459</v>
      </c>
      <c r="D12" s="487">
        <v>0.5534</v>
      </c>
      <c r="E12" s="487">
        <v>0.5534</v>
      </c>
      <c r="F12" s="487">
        <v>0.5534</v>
      </c>
      <c r="G12" s="487">
        <v>0.5534</v>
      </c>
      <c r="H12" s="488">
        <v>0</v>
      </c>
      <c r="I12" s="488">
        <v>0</v>
      </c>
      <c r="J12" s="487" t="s">
        <v>513</v>
      </c>
    </row>
    <row r="13" spans="1:11" ht="15">
      <c r="A13" s="487" t="s">
        <v>4</v>
      </c>
      <c r="B13" s="487" t="s">
        <v>403</v>
      </c>
      <c r="C13" s="487" t="s">
        <v>459</v>
      </c>
      <c r="D13" s="487">
        <v>0.83414999999999995</v>
      </c>
      <c r="E13" s="487">
        <v>0.83414999999999995</v>
      </c>
      <c r="F13" s="487">
        <v>0.83414999999999995</v>
      </c>
      <c r="G13" s="487">
        <v>0.83414999999999995</v>
      </c>
      <c r="H13" s="488">
        <v>0</v>
      </c>
      <c r="I13" s="488">
        <v>0</v>
      </c>
      <c r="J13" s="487" t="s">
        <v>513</v>
      </c>
    </row>
    <row r="14" spans="1:11" ht="15">
      <c r="A14" s="487" t="s">
        <v>4</v>
      </c>
      <c r="B14" s="487" t="s">
        <v>412</v>
      </c>
      <c r="C14" s="487" t="s">
        <v>459</v>
      </c>
      <c r="D14" s="487">
        <v>0.84330000000000005</v>
      </c>
      <c r="E14" s="487">
        <v>0.84330000000000005</v>
      </c>
      <c r="F14" s="487">
        <v>0.84330000000000005</v>
      </c>
      <c r="G14" s="487">
        <v>0.84330000000000005</v>
      </c>
      <c r="H14" s="488">
        <v>0</v>
      </c>
      <c r="I14" s="488">
        <v>0</v>
      </c>
      <c r="J14" s="487" t="s">
        <v>513</v>
      </c>
    </row>
    <row r="15" spans="1:11" ht="15">
      <c r="A15" s="487" t="s">
        <v>4</v>
      </c>
      <c r="B15" s="487" t="s">
        <v>400</v>
      </c>
      <c r="C15" s="487" t="s">
        <v>459</v>
      </c>
      <c r="D15" s="487">
        <v>1.6056999999999999</v>
      </c>
      <c r="E15" s="487">
        <v>1.6056999999999999</v>
      </c>
      <c r="F15" s="487">
        <v>1.6056999999999999</v>
      </c>
      <c r="G15" s="487">
        <v>1.6056999999999999</v>
      </c>
      <c r="H15" s="488">
        <v>0</v>
      </c>
      <c r="I15" s="488">
        <v>0</v>
      </c>
      <c r="J15" s="487" t="s">
        <v>513</v>
      </c>
    </row>
    <row r="16" spans="1:11" ht="15">
      <c r="A16" s="487" t="s">
        <v>4</v>
      </c>
      <c r="B16" s="487" t="s">
        <v>399</v>
      </c>
      <c r="C16" s="487" t="s">
        <v>459</v>
      </c>
      <c r="D16" s="487">
        <v>11.8041</v>
      </c>
      <c r="E16" s="487">
        <v>11.8041</v>
      </c>
      <c r="F16" s="487">
        <v>11.8041</v>
      </c>
      <c r="G16" s="487">
        <v>11.8041</v>
      </c>
      <c r="H16" s="488">
        <v>0</v>
      </c>
      <c r="I16" s="488">
        <v>0</v>
      </c>
      <c r="J16" s="487" t="s">
        <v>513</v>
      </c>
    </row>
    <row r="17" spans="1:10" ht="15">
      <c r="A17" s="487" t="s">
        <v>4</v>
      </c>
      <c r="B17" s="487" t="s">
        <v>406</v>
      </c>
      <c r="C17" s="487" t="s">
        <v>459</v>
      </c>
      <c r="D17" s="487">
        <v>19.048749999999998</v>
      </c>
      <c r="E17" s="487">
        <v>19.048749999999998</v>
      </c>
      <c r="F17" s="487">
        <v>19.048749999999998</v>
      </c>
      <c r="G17" s="487">
        <v>19.048749999999998</v>
      </c>
      <c r="H17" s="488">
        <v>0</v>
      </c>
      <c r="I17" s="488">
        <v>0</v>
      </c>
      <c r="J17" s="487" t="s">
        <v>513</v>
      </c>
    </row>
    <row r="18" spans="1:10" ht="15">
      <c r="A18" s="487" t="s">
        <v>4</v>
      </c>
      <c r="B18" s="487" t="s">
        <v>405</v>
      </c>
      <c r="C18" s="487" t="s">
        <v>459</v>
      </c>
      <c r="D18" s="487">
        <v>22.636399999999998</v>
      </c>
      <c r="E18" s="487">
        <v>22.636399999999998</v>
      </c>
      <c r="F18" s="487">
        <v>22.636399999999998</v>
      </c>
      <c r="G18" s="487">
        <v>22.636399999999998</v>
      </c>
      <c r="H18" s="488">
        <v>0</v>
      </c>
      <c r="I18" s="488">
        <v>0</v>
      </c>
      <c r="J18" s="487" t="s">
        <v>513</v>
      </c>
    </row>
    <row r="19" spans="1:10" ht="15">
      <c r="A19" s="487" t="s">
        <v>4</v>
      </c>
      <c r="B19" s="487" t="s">
        <v>413</v>
      </c>
      <c r="C19" s="487" t="s">
        <v>459</v>
      </c>
      <c r="D19" s="487">
        <v>17.244800000000001</v>
      </c>
      <c r="E19" s="487">
        <v>17.244800000000001</v>
      </c>
      <c r="F19" s="487">
        <v>17.244800000000001</v>
      </c>
      <c r="G19" s="487">
        <v>17.244800000000001</v>
      </c>
      <c r="H19" s="488">
        <v>0</v>
      </c>
      <c r="I19" s="488">
        <v>0</v>
      </c>
      <c r="J19" s="487" t="s">
        <v>513</v>
      </c>
    </row>
    <row r="20" spans="1:10" ht="15">
      <c r="A20" s="487" t="s">
        <v>4</v>
      </c>
      <c r="B20" s="487" t="s">
        <v>410</v>
      </c>
      <c r="C20" s="487" t="s">
        <v>459</v>
      </c>
      <c r="D20" s="487">
        <v>5.85</v>
      </c>
      <c r="E20" s="487">
        <v>5.85</v>
      </c>
      <c r="F20" s="487">
        <v>5.85</v>
      </c>
      <c r="G20" s="487">
        <v>5.85</v>
      </c>
      <c r="H20" s="488">
        <v>0</v>
      </c>
      <c r="I20" s="488">
        <v>0</v>
      </c>
      <c r="J20" s="487" t="s">
        <v>513</v>
      </c>
    </row>
    <row r="21" spans="1:10" ht="15">
      <c r="A21" s="487" t="s">
        <v>4</v>
      </c>
      <c r="B21" s="487" t="s">
        <v>463</v>
      </c>
      <c r="C21" s="487" t="s">
        <v>459</v>
      </c>
      <c r="D21" s="487">
        <v>9.3289999999999998E-2</v>
      </c>
      <c r="E21" s="487">
        <v>9.3289999999999998E-2</v>
      </c>
      <c r="F21" s="487">
        <v>9.3289999999999998E-2</v>
      </c>
      <c r="G21" s="487">
        <v>9.3289999999999998E-2</v>
      </c>
      <c r="H21" s="488">
        <v>0</v>
      </c>
      <c r="I21" s="488">
        <v>0</v>
      </c>
      <c r="J21" s="487" t="s">
        <v>513</v>
      </c>
    </row>
    <row r="22" spans="1:10" ht="15">
      <c r="A22" s="487" t="s">
        <v>4</v>
      </c>
      <c r="B22" s="487" t="s">
        <v>464</v>
      </c>
      <c r="C22" s="487" t="s">
        <v>459</v>
      </c>
      <c r="D22" s="487">
        <v>0.68573799999999996</v>
      </c>
      <c r="E22" s="487">
        <v>0.68573799999999996</v>
      </c>
      <c r="F22" s="487">
        <v>0.68573799999999996</v>
      </c>
      <c r="G22" s="487">
        <v>0.68573799999999996</v>
      </c>
      <c r="H22" s="488">
        <v>0</v>
      </c>
      <c r="I22" s="488">
        <v>0</v>
      </c>
      <c r="J22" s="487" t="s">
        <v>513</v>
      </c>
    </row>
    <row r="23" spans="1:10" ht="15">
      <c r="A23" s="487" t="s">
        <v>4</v>
      </c>
      <c r="B23" s="487" t="s">
        <v>465</v>
      </c>
      <c r="C23" s="487" t="s">
        <v>459</v>
      </c>
      <c r="D23" s="487">
        <v>1.3407899999999999</v>
      </c>
      <c r="E23" s="487">
        <v>1.3407899999999999</v>
      </c>
      <c r="F23" s="487">
        <v>1.3407899999999999</v>
      </c>
      <c r="G23" s="487">
        <v>1.3407899999999999</v>
      </c>
      <c r="H23" s="488">
        <v>0</v>
      </c>
      <c r="I23" s="488">
        <v>0</v>
      </c>
      <c r="J23" s="487" t="s">
        <v>513</v>
      </c>
    </row>
    <row r="24" spans="1:10" ht="15">
      <c r="A24" s="487" t="s">
        <v>4</v>
      </c>
      <c r="B24" s="487" t="s">
        <v>466</v>
      </c>
      <c r="C24" s="487" t="s">
        <v>459</v>
      </c>
      <c r="D24" s="487">
        <v>11.889491400000001</v>
      </c>
      <c r="E24" s="487">
        <v>11.889491400000001</v>
      </c>
      <c r="F24" s="487">
        <v>11.889491400000001</v>
      </c>
      <c r="G24" s="487">
        <v>11.889491400000001</v>
      </c>
      <c r="H24" s="488">
        <v>0</v>
      </c>
      <c r="I24" s="488">
        <v>0</v>
      </c>
      <c r="J24" s="487" t="s">
        <v>513</v>
      </c>
    </row>
    <row r="25" spans="1:10" ht="15">
      <c r="A25" s="487" t="s">
        <v>4</v>
      </c>
      <c r="B25" s="487" t="s">
        <v>467</v>
      </c>
      <c r="C25" s="487" t="s">
        <v>459</v>
      </c>
      <c r="D25" s="487">
        <v>0.84302999999999995</v>
      </c>
      <c r="E25" s="487">
        <v>0.84302999999999995</v>
      </c>
      <c r="F25" s="487">
        <v>0.84302999999999995</v>
      </c>
      <c r="G25" s="487">
        <v>0.84302999999999995</v>
      </c>
      <c r="H25" s="488">
        <v>0</v>
      </c>
      <c r="I25" s="488">
        <v>0</v>
      </c>
      <c r="J25" s="487" t="s">
        <v>513</v>
      </c>
    </row>
    <row r="26" spans="1:10" ht="15">
      <c r="A26" s="487" t="s">
        <v>4</v>
      </c>
      <c r="B26" s="487" t="s">
        <v>468</v>
      </c>
      <c r="C26" s="487" t="s">
        <v>459</v>
      </c>
      <c r="D26" s="487">
        <v>15.904030000000001</v>
      </c>
      <c r="E26" s="487">
        <v>15.904030000000001</v>
      </c>
      <c r="F26" s="487">
        <v>15.904030000000001</v>
      </c>
      <c r="G26" s="487">
        <v>15.904030000000001</v>
      </c>
      <c r="H26" s="488">
        <v>0</v>
      </c>
      <c r="I26" s="488">
        <v>0</v>
      </c>
      <c r="J26" s="487" t="s">
        <v>513</v>
      </c>
    </row>
    <row r="27" spans="1:10" ht="15">
      <c r="A27" s="487" t="s">
        <v>4</v>
      </c>
      <c r="B27" s="487" t="s">
        <v>469</v>
      </c>
      <c r="C27" s="487" t="s">
        <v>459</v>
      </c>
      <c r="D27" s="487">
        <v>14.1286947</v>
      </c>
      <c r="E27" s="487">
        <v>14.1286947</v>
      </c>
      <c r="F27" s="487">
        <v>14.1286947</v>
      </c>
      <c r="G27" s="487">
        <v>14.1286947</v>
      </c>
      <c r="H27" s="488">
        <v>0</v>
      </c>
      <c r="I27" s="488">
        <v>0</v>
      </c>
      <c r="J27" s="487" t="s">
        <v>513</v>
      </c>
    </row>
    <row r="28" spans="1:10" ht="15">
      <c r="A28" s="487" t="s">
        <v>4</v>
      </c>
      <c r="B28" s="487" t="s">
        <v>470</v>
      </c>
      <c r="C28" s="487" t="s">
        <v>459</v>
      </c>
      <c r="D28" s="487">
        <v>9.1216399999999993</v>
      </c>
      <c r="E28" s="487">
        <v>9.1216399999999993</v>
      </c>
      <c r="F28" s="487">
        <v>9.1216399999999993</v>
      </c>
      <c r="G28" s="487">
        <v>9.1216399999999993</v>
      </c>
      <c r="H28" s="488">
        <v>0</v>
      </c>
      <c r="I28" s="488">
        <v>0</v>
      </c>
      <c r="J28" s="487" t="s">
        <v>513</v>
      </c>
    </row>
    <row r="29" spans="1:10" ht="15">
      <c r="A29" s="487" t="s">
        <v>4</v>
      </c>
      <c r="B29" s="487" t="s">
        <v>471</v>
      </c>
      <c r="C29" s="487" t="s">
        <v>459</v>
      </c>
      <c r="D29" s="487">
        <v>93.686499999999995</v>
      </c>
      <c r="E29" s="487">
        <v>93.686499999999995</v>
      </c>
      <c r="F29" s="487">
        <v>93.686499999999995</v>
      </c>
      <c r="G29" s="487">
        <v>93.686499999999995</v>
      </c>
      <c r="H29" s="488">
        <v>0</v>
      </c>
      <c r="I29" s="488">
        <v>0</v>
      </c>
      <c r="J29" s="487" t="s">
        <v>513</v>
      </c>
    </row>
    <row r="30" spans="1:10" ht="15">
      <c r="A30" s="487" t="s">
        <v>4</v>
      </c>
      <c r="B30" s="487" t="s">
        <v>472</v>
      </c>
      <c r="C30" s="487" t="s">
        <v>459</v>
      </c>
      <c r="D30" s="487">
        <v>144.09669</v>
      </c>
      <c r="E30" s="487">
        <v>144.09669</v>
      </c>
      <c r="F30" s="487">
        <v>144.09669</v>
      </c>
      <c r="G30" s="487">
        <v>144.09669</v>
      </c>
      <c r="H30" s="488">
        <v>0</v>
      </c>
      <c r="I30" s="488">
        <v>0</v>
      </c>
      <c r="J30" s="487" t="s">
        <v>513</v>
      </c>
    </row>
    <row r="31" spans="1:10" ht="15">
      <c r="A31" s="487" t="s">
        <v>4</v>
      </c>
      <c r="B31" s="487" t="s">
        <v>473</v>
      </c>
      <c r="C31" s="487" t="s">
        <v>459</v>
      </c>
      <c r="D31" s="487">
        <v>1.3150168</v>
      </c>
      <c r="E31" s="487">
        <v>1.3150168</v>
      </c>
      <c r="F31" s="487">
        <v>1.3150168</v>
      </c>
      <c r="G31" s="487">
        <v>1.3150168</v>
      </c>
      <c r="H31" s="488">
        <v>0</v>
      </c>
      <c r="I31" s="488">
        <v>0</v>
      </c>
      <c r="J31" s="487" t="s">
        <v>513</v>
      </c>
    </row>
    <row r="32" spans="1:10" ht="15">
      <c r="A32" s="487" t="s">
        <v>4</v>
      </c>
      <c r="B32" s="487" t="s">
        <v>474</v>
      </c>
      <c r="C32" s="487" t="s">
        <v>459</v>
      </c>
      <c r="D32" s="487">
        <v>18.899319999999999</v>
      </c>
      <c r="E32" s="487">
        <v>18.899319999999999</v>
      </c>
      <c r="F32" s="487">
        <v>18.899319999999999</v>
      </c>
      <c r="G32" s="487">
        <v>18.899319999999999</v>
      </c>
      <c r="H32" s="488">
        <v>0</v>
      </c>
      <c r="I32" s="488">
        <v>0</v>
      </c>
      <c r="J32" s="487" t="s">
        <v>513</v>
      </c>
    </row>
    <row r="33" spans="1:10" ht="15">
      <c r="A33" s="487" t="s">
        <v>4</v>
      </c>
      <c r="B33" s="487" t="s">
        <v>475</v>
      </c>
      <c r="C33" s="487" t="s">
        <v>459</v>
      </c>
      <c r="D33" s="487">
        <v>1.3152436000000001</v>
      </c>
      <c r="E33" s="487">
        <v>1.3152436000000001</v>
      </c>
      <c r="F33" s="487">
        <v>1.3152436000000001</v>
      </c>
      <c r="G33" s="487">
        <v>1.3152436000000001</v>
      </c>
      <c r="H33" s="488">
        <v>0</v>
      </c>
      <c r="I33" s="488">
        <v>0</v>
      </c>
      <c r="J33" s="487" t="s">
        <v>513</v>
      </c>
    </row>
    <row r="34" spans="1:10" ht="15">
      <c r="A34" s="487" t="s">
        <v>4</v>
      </c>
      <c r="B34" s="487" t="s">
        <v>476</v>
      </c>
      <c r="C34" s="487" t="s">
        <v>459</v>
      </c>
      <c r="D34" s="487">
        <v>0.97176169999999995</v>
      </c>
      <c r="E34" s="487">
        <v>0.97176169999999995</v>
      </c>
      <c r="F34" s="487">
        <v>0.97176169999999995</v>
      </c>
      <c r="G34" s="487">
        <v>0.97176169999999995</v>
      </c>
      <c r="H34" s="488">
        <v>0</v>
      </c>
      <c r="I34" s="488">
        <v>0</v>
      </c>
      <c r="J34" s="487" t="s">
        <v>513</v>
      </c>
    </row>
    <row r="35" spans="1:10" ht="15">
      <c r="A35" s="487" t="s">
        <v>4</v>
      </c>
      <c r="B35" s="487" t="s">
        <v>477</v>
      </c>
      <c r="C35" s="487" t="s">
        <v>459</v>
      </c>
      <c r="D35" s="487">
        <v>6.9490157999999997</v>
      </c>
      <c r="E35" s="487">
        <v>6.9490157999999997</v>
      </c>
      <c r="F35" s="487">
        <v>6.9490157999999997</v>
      </c>
      <c r="G35" s="487">
        <v>6.9490157999999997</v>
      </c>
      <c r="H35" s="488">
        <v>0</v>
      </c>
      <c r="I35" s="488">
        <v>0</v>
      </c>
      <c r="J35" s="487" t="s">
        <v>513</v>
      </c>
    </row>
    <row r="36" spans="1:10" ht="15">
      <c r="A36" s="487" t="s">
        <v>4</v>
      </c>
      <c r="B36" s="487" t="s">
        <v>478</v>
      </c>
      <c r="C36" s="487" t="s">
        <v>459</v>
      </c>
      <c r="D36" s="487">
        <v>71.371910499999998</v>
      </c>
      <c r="E36" s="487">
        <v>71.371910499999998</v>
      </c>
      <c r="F36" s="487">
        <v>71.371910499999998</v>
      </c>
      <c r="G36" s="487">
        <v>71.371910499999998</v>
      </c>
      <c r="H36" s="488">
        <v>0</v>
      </c>
      <c r="I36" s="488">
        <v>0</v>
      </c>
      <c r="J36" s="487" t="s">
        <v>513</v>
      </c>
    </row>
    <row r="37" spans="1:10" ht="15">
      <c r="A37" s="487" t="s">
        <v>4</v>
      </c>
      <c r="B37" s="487" t="s">
        <v>479</v>
      </c>
      <c r="C37" s="487" t="s">
        <v>459</v>
      </c>
      <c r="D37" s="487">
        <v>109.775215</v>
      </c>
      <c r="E37" s="487">
        <v>109.775215</v>
      </c>
      <c r="F37" s="487">
        <v>109.775215</v>
      </c>
      <c r="G37" s="487">
        <v>109.775215</v>
      </c>
      <c r="H37" s="488">
        <v>0</v>
      </c>
      <c r="I37" s="488">
        <v>0</v>
      </c>
      <c r="J37" s="487" t="s">
        <v>513</v>
      </c>
    </row>
    <row r="38" spans="1:10" ht="15">
      <c r="A38" s="487" t="s">
        <v>4</v>
      </c>
      <c r="B38" s="487" t="s">
        <v>480</v>
      </c>
      <c r="C38" s="487" t="s">
        <v>459</v>
      </c>
      <c r="D38" s="487">
        <v>100.97002000000001</v>
      </c>
      <c r="E38" s="487">
        <v>100.97002000000001</v>
      </c>
      <c r="F38" s="487">
        <v>100.97002000000001</v>
      </c>
      <c r="G38" s="487">
        <v>100.97002000000001</v>
      </c>
      <c r="H38" s="488">
        <v>0</v>
      </c>
      <c r="I38" s="488">
        <v>0</v>
      </c>
      <c r="J38" s="487" t="s">
        <v>513</v>
      </c>
    </row>
    <row r="39" spans="1:10" ht="15">
      <c r="A39" s="487" t="s">
        <v>4</v>
      </c>
      <c r="B39" s="487" t="s">
        <v>481</v>
      </c>
      <c r="C39" s="487" t="s">
        <v>459</v>
      </c>
      <c r="D39" s="487">
        <v>733.60496350000005</v>
      </c>
      <c r="E39" s="487">
        <v>733.60496350000005</v>
      </c>
      <c r="F39" s="487">
        <v>733.60496350000005</v>
      </c>
      <c r="G39" s="487">
        <v>733.60496350000005</v>
      </c>
      <c r="H39" s="488">
        <v>0</v>
      </c>
      <c r="I39" s="488">
        <v>0</v>
      </c>
      <c r="J39" s="487" t="s">
        <v>513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51"/>
  <sheetViews>
    <sheetView tabSelected="1" workbookViewId="0">
      <selection activeCell="A16" sqref="A16"/>
    </sheetView>
  </sheetViews>
  <sheetFormatPr defaultRowHeight="12.75"/>
  <cols>
    <col min="1" max="1" width="17.140625" customWidth="1"/>
    <col min="2" max="2" width="14.85546875" bestFit="1" customWidth="1"/>
    <col min="3" max="13" width="9.28515625" customWidth="1"/>
  </cols>
  <sheetData>
    <row r="3" spans="1:13">
      <c r="C3" s="427"/>
    </row>
    <row r="4" spans="1:13">
      <c r="C4" s="427"/>
    </row>
    <row r="5" spans="1:13">
      <c r="C5" s="427"/>
    </row>
    <row r="6" spans="1:13">
      <c r="C6" s="427"/>
    </row>
    <row r="7" spans="1:13" ht="14.25">
      <c r="A7" s="428" t="s">
        <v>379</v>
      </c>
      <c r="B7" s="428"/>
      <c r="C7" s="428"/>
      <c r="D7" s="428"/>
      <c r="E7" s="428"/>
      <c r="F7" s="429"/>
      <c r="G7" s="429"/>
      <c r="H7" s="430"/>
      <c r="I7" s="429"/>
    </row>
    <row r="8" spans="1:13" ht="14.25">
      <c r="A8" s="431" t="s">
        <v>68</v>
      </c>
      <c r="B8" s="431"/>
      <c r="C8" s="428"/>
      <c r="D8" s="428"/>
      <c r="E8" s="428"/>
      <c r="F8" s="429"/>
      <c r="G8" s="429"/>
      <c r="H8" s="429"/>
      <c r="I8" s="429"/>
    </row>
    <row r="9" spans="1:13" ht="14.25">
      <c r="A9" s="428"/>
      <c r="B9" s="428"/>
      <c r="H9" s="429"/>
      <c r="I9" s="429"/>
    </row>
    <row r="10" spans="1:13" ht="14.25">
      <c r="F10" s="429"/>
      <c r="G10" s="429"/>
      <c r="H10" s="429"/>
      <c r="I10" s="429"/>
    </row>
    <row r="11" spans="1:13" ht="14.25">
      <c r="A11" s="459">
        <f>Working!K8</f>
        <v>43854</v>
      </c>
      <c r="B11" s="521" t="s">
        <v>504</v>
      </c>
      <c r="C11" s="521"/>
      <c r="D11" s="521"/>
      <c r="E11" s="521"/>
      <c r="F11" s="521"/>
      <c r="H11" s="429"/>
      <c r="I11" s="429"/>
    </row>
    <row r="12" spans="1:13" ht="19.899999999999999" customHeight="1">
      <c r="A12" s="432"/>
      <c r="B12" s="522" t="s">
        <v>485</v>
      </c>
      <c r="C12" s="522"/>
      <c r="D12" s="522"/>
      <c r="E12" s="522" t="s">
        <v>485</v>
      </c>
      <c r="F12" s="522"/>
      <c r="G12" s="522"/>
      <c r="H12" s="522" t="s">
        <v>485</v>
      </c>
      <c r="I12" s="522"/>
      <c r="J12" s="522"/>
      <c r="K12" s="522" t="s">
        <v>485</v>
      </c>
      <c r="L12" s="522"/>
      <c r="M12" s="522"/>
    </row>
    <row r="13" spans="1:13" ht="19.899999999999999" customHeight="1">
      <c r="A13" s="433"/>
      <c r="B13" s="524" t="s">
        <v>0</v>
      </c>
      <c r="C13" s="525"/>
      <c r="D13" s="525"/>
      <c r="E13" s="524" t="s">
        <v>1</v>
      </c>
      <c r="F13" s="525"/>
      <c r="G13" s="525"/>
      <c r="H13" s="524" t="s">
        <v>2</v>
      </c>
      <c r="I13" s="525"/>
      <c r="J13" s="525"/>
      <c r="K13" s="524" t="s">
        <v>484</v>
      </c>
      <c r="L13" s="525"/>
      <c r="M13" s="525"/>
    </row>
    <row r="14" spans="1:13" ht="19.899999999999999" customHeight="1">
      <c r="A14" s="434" t="s">
        <v>486</v>
      </c>
      <c r="B14" s="435" t="s">
        <v>414</v>
      </c>
      <c r="C14" s="435" t="s">
        <v>487</v>
      </c>
      <c r="D14" s="436" t="s">
        <v>69</v>
      </c>
      <c r="E14" s="435" t="s">
        <v>414</v>
      </c>
      <c r="F14" s="436" t="s">
        <v>487</v>
      </c>
      <c r="G14" s="435" t="s">
        <v>69</v>
      </c>
      <c r="H14" s="436" t="s">
        <v>414</v>
      </c>
      <c r="I14" s="435" t="s">
        <v>487</v>
      </c>
      <c r="J14" s="435" t="s">
        <v>69</v>
      </c>
      <c r="K14" s="435" t="s">
        <v>414</v>
      </c>
      <c r="L14" s="435" t="s">
        <v>487</v>
      </c>
      <c r="M14" s="437" t="s">
        <v>69</v>
      </c>
    </row>
    <row r="15" spans="1:13" ht="19.899999999999999" customHeight="1">
      <c r="A15" s="438" t="s">
        <v>488</v>
      </c>
      <c r="B15" s="461">
        <f>'External Rates'!J13</f>
        <v>0.65149999999999997</v>
      </c>
      <c r="C15" s="461">
        <f>'External Rates'!K13</f>
        <v>0.72</v>
      </c>
      <c r="D15" s="461">
        <f>'External Rates'!L13</f>
        <v>0.68573799999999996</v>
      </c>
      <c r="E15" s="461">
        <f>'External Rates'!M13</f>
        <v>1.8217831883314035</v>
      </c>
      <c r="F15" s="465">
        <f>'External Rates'!N13</f>
        <v>2.0135498397347091</v>
      </c>
      <c r="G15" s="461">
        <f>'External Rates'!O13</f>
        <v>1.9176665140330564</v>
      </c>
      <c r="H15" s="465">
        <f>'External Rates'!P13</f>
        <v>1.5330547453983883</v>
      </c>
      <c r="I15" s="461">
        <f>'External Rates'!Q13</f>
        <v>1.6944289291245345</v>
      </c>
      <c r="J15" s="461">
        <f>'External Rates'!R13</f>
        <v>1.6137418372614614</v>
      </c>
      <c r="K15" s="461">
        <f>'External Rates'!S13</f>
        <v>11.449977000000001</v>
      </c>
      <c r="L15" s="468">
        <f>'External Rates'!T13</f>
        <v>12.158223</v>
      </c>
      <c r="M15" s="469">
        <f>'External Rates'!U13</f>
        <v>11.8041</v>
      </c>
    </row>
    <row r="16" spans="1:13" ht="19.899999999999999" customHeight="1">
      <c r="A16" s="441" t="s">
        <v>489</v>
      </c>
      <c r="B16" s="463">
        <f>'External Rates'!J14</f>
        <v>8.8599999999999998E-2</v>
      </c>
      <c r="C16" s="463">
        <f>'External Rates'!K14</f>
        <v>9.8000000000000004E-2</v>
      </c>
      <c r="D16" s="464">
        <f>'External Rates'!L14</f>
        <v>9.3289999999999998E-2</v>
      </c>
      <c r="E16" s="442">
        <f>'External Rates'!M14</f>
        <v>13.422259965</v>
      </c>
      <c r="F16" s="443">
        <f>'External Rates'!N14</f>
        <v>14.835129435000001</v>
      </c>
      <c r="G16" s="442">
        <f>'External Rates'!O14</f>
        <v>14.1286947</v>
      </c>
      <c r="H16" s="464">
        <f>'External Rates'!P14</f>
        <v>11.29501683</v>
      </c>
      <c r="I16" s="463">
        <f>'External Rates'!Q14</f>
        <v>12.483965970000002</v>
      </c>
      <c r="J16" s="463">
        <f>'External Rates'!R14</f>
        <v>11.889491400000001</v>
      </c>
      <c r="K16" s="463">
        <f>'External Rates'!S14</f>
        <v>1.5575289999999999</v>
      </c>
      <c r="L16" s="463">
        <f>'External Rates'!T14</f>
        <v>1.6538709999999999</v>
      </c>
      <c r="M16" s="470">
        <f>'External Rates'!U14</f>
        <v>1.6056999999999999</v>
      </c>
    </row>
    <row r="17" spans="1:19" ht="19.899999999999999" customHeight="1">
      <c r="A17" s="438" t="s">
        <v>490</v>
      </c>
      <c r="B17" s="461">
        <f>'External Rates'!J15</f>
        <v>1.2495000000000001</v>
      </c>
      <c r="C17" s="461">
        <f>'External Rates'!K15</f>
        <v>1.381</v>
      </c>
      <c r="D17" s="465">
        <f>'External Rates'!L15</f>
        <v>1.3152436000000001</v>
      </c>
      <c r="E17" s="439">
        <f>'External Rates'!M15</f>
        <v>1.6430890585878561</v>
      </c>
      <c r="F17" s="440">
        <f>'External Rates'!N15</f>
        <v>1.8160458015971042</v>
      </c>
      <c r="G17" s="439">
        <f>'External Rates'!O15</f>
        <v>1.7295674300924802</v>
      </c>
      <c r="H17" s="465">
        <f>'External Rates'!P15</f>
        <v>1.382681262245822</v>
      </c>
      <c r="I17" s="461">
        <f>'External Rates'!Q15</f>
        <v>1.5282266582716979</v>
      </c>
      <c r="J17" s="461">
        <f>'External Rates'!R15</f>
        <v>1.4554539602587599</v>
      </c>
      <c r="K17" s="461">
        <f>'External Rates'!S15</f>
        <v>7.3914000000000007E-2</v>
      </c>
      <c r="L17" s="461">
        <f>'External Rates'!T15</f>
        <v>7.8486E-2</v>
      </c>
      <c r="M17" s="469">
        <f>'External Rates'!U15</f>
        <v>7.6200000000000004E-2</v>
      </c>
    </row>
    <row r="18" spans="1:19" ht="19.899999999999999" customHeight="1">
      <c r="A18" s="441" t="s">
        <v>491</v>
      </c>
      <c r="B18" s="466">
        <f>'External Rates'!J16</f>
        <v>104.29</v>
      </c>
      <c r="C18" s="466">
        <f>'External Rates'!K16</f>
        <v>115.26</v>
      </c>
      <c r="D18" s="467">
        <f>'External Rates'!L16</f>
        <v>109.775215</v>
      </c>
      <c r="E18" s="466">
        <f>'External Rates'!M16</f>
        <v>137.1384393511814</v>
      </c>
      <c r="F18" s="467">
        <f>'External Rates'!N16</f>
        <v>151.57406454604259</v>
      </c>
      <c r="G18" s="466">
        <f>'External Rates'!O16</f>
        <v>144.356251948612</v>
      </c>
      <c r="H18" s="467">
        <f>'External Rates'!P16</f>
        <v>115.40381784751241</v>
      </c>
      <c r="I18" s="466">
        <f>'External Rates'!Q16</f>
        <v>127.55158814725058</v>
      </c>
      <c r="J18" s="466">
        <f>'External Rates'!R16</f>
        <v>121.4777029973815</v>
      </c>
      <c r="K18" s="463">
        <f>'External Rates'!S16</f>
        <v>6.1692</v>
      </c>
      <c r="L18" s="463">
        <f>'External Rates'!T16</f>
        <v>6.5508000000000006</v>
      </c>
      <c r="M18" s="470">
        <f>'External Rates'!U16</f>
        <v>6.36</v>
      </c>
    </row>
    <row r="19" spans="1:19" ht="19.899999999999999" customHeight="1">
      <c r="A19" s="438" t="s">
        <v>492</v>
      </c>
      <c r="B19" s="461">
        <f>'External Rates'!J17</f>
        <v>13.677899999999999</v>
      </c>
      <c r="C19" s="461">
        <f>'External Rates'!K17</f>
        <v>15.117699999999999</v>
      </c>
      <c r="D19" s="465">
        <f>'External Rates'!L17</f>
        <v>14.3978117</v>
      </c>
      <c r="E19" s="439">
        <f>'External Rates'!M17</f>
        <v>17.954353999999999</v>
      </c>
      <c r="F19" s="440">
        <f>'External Rates'!N17</f>
        <v>19.844286</v>
      </c>
      <c r="G19" s="439">
        <f>'External Rates'!O17</f>
        <v>18.899319999999999</v>
      </c>
      <c r="H19" s="465">
        <f>'External Rates'!P17</f>
        <v>15.1088285</v>
      </c>
      <c r="I19" s="461">
        <f>'External Rates'!Q17</f>
        <v>16.6992315</v>
      </c>
      <c r="J19" s="461">
        <f>'External Rates'!R17</f>
        <v>15.904030000000001</v>
      </c>
      <c r="K19" s="461">
        <f>'External Rates'!S17</f>
        <v>0.80917400000000006</v>
      </c>
      <c r="L19" s="461">
        <f>'External Rates'!T17</f>
        <v>0.85922600000000005</v>
      </c>
      <c r="M19" s="469">
        <f>'External Rates'!U17</f>
        <v>0.83420000000000005</v>
      </c>
    </row>
    <row r="20" spans="1:19" ht="19.899999999999999" customHeight="1">
      <c r="A20" s="441" t="s">
        <v>493</v>
      </c>
      <c r="B20" s="463">
        <f>'External Rates'!J18</f>
        <v>0.92320000000000002</v>
      </c>
      <c r="C20" s="463">
        <f>'External Rates'!K18</f>
        <v>1.0203</v>
      </c>
      <c r="D20" s="464">
        <f>'External Rates'!L18</f>
        <v>0.97176169999999995</v>
      </c>
      <c r="E20" s="442">
        <f>'External Rates'!M18</f>
        <v>1.2139888130417318</v>
      </c>
      <c r="F20" s="443">
        <f>'External Rates'!N18</f>
        <v>1.3417771091513879</v>
      </c>
      <c r="G20" s="442">
        <f>'External Rates'!O18</f>
        <v>1.2778829610965599</v>
      </c>
      <c r="H20" s="464">
        <f>'External Rates'!P18</f>
        <v>1.0215877073708215</v>
      </c>
      <c r="I20" s="463">
        <f>'External Rates'!Q18</f>
        <v>1.1291232555151185</v>
      </c>
      <c r="J20" s="463">
        <f>'External Rates'!R18</f>
        <v>1.07535548144297</v>
      </c>
      <c r="K20" s="463">
        <f>'External Rates'!S18</f>
        <v>5.4611E-2</v>
      </c>
      <c r="L20" s="463">
        <f>'External Rates'!T18</f>
        <v>5.7989000000000006E-2</v>
      </c>
      <c r="M20" s="470">
        <f>'External Rates'!U18</f>
        <v>5.6300000000000003E-2</v>
      </c>
    </row>
    <row r="21" spans="1:19" ht="19.899999999999999" customHeight="1">
      <c r="A21" s="438" t="s">
        <v>386</v>
      </c>
      <c r="B21" s="461">
        <f>'External Rates'!J19</f>
        <v>1.2493000000000001</v>
      </c>
      <c r="C21" s="461">
        <f>'External Rates'!K19</f>
        <v>1.3808</v>
      </c>
      <c r="D21" s="465">
        <f>'External Rates'!L19</f>
        <v>1.3150168</v>
      </c>
      <c r="E21" s="439"/>
      <c r="F21" s="440"/>
      <c r="G21" s="439"/>
      <c r="H21" s="465">
        <f>'External Rates'!P19</f>
        <v>0.80087849999999994</v>
      </c>
      <c r="I21" s="461">
        <f>'External Rates'!Q19</f>
        <v>0.88518149999999995</v>
      </c>
      <c r="J21" s="461">
        <f>'External Rates'!R19</f>
        <v>0.84302999999999995</v>
      </c>
      <c r="K21" s="461">
        <f>'External Rates'!S19</f>
        <v>21.957307999999998</v>
      </c>
      <c r="L21" s="461">
        <f>'External Rates'!T19</f>
        <v>23.315491999999999</v>
      </c>
      <c r="M21" s="469">
        <f>'External Rates'!U19</f>
        <v>22.636399999999998</v>
      </c>
    </row>
    <row r="22" spans="1:19" ht="19.899999999999999" customHeight="1">
      <c r="A22" s="441" t="s">
        <v>12</v>
      </c>
      <c r="B22" s="463">
        <f>'External Rates'!J20</f>
        <v>1.0512999999999999</v>
      </c>
      <c r="C22" s="463">
        <f>'External Rates'!K20</f>
        <v>1.1618999999999999</v>
      </c>
      <c r="D22" s="464">
        <f>'External Rates'!L20</f>
        <v>1.1066041</v>
      </c>
      <c r="E22" s="442"/>
      <c r="F22" s="443"/>
      <c r="G22" s="442"/>
      <c r="H22" s="464"/>
      <c r="I22" s="463"/>
      <c r="J22" s="463"/>
      <c r="K22" s="463">
        <f>'External Rates'!S20</f>
        <v>18.477336000000001</v>
      </c>
      <c r="L22" s="463">
        <f>'External Rates'!T20</f>
        <v>19.620263999999999</v>
      </c>
      <c r="M22" s="470">
        <f>'External Rates'!U20</f>
        <v>19.0488</v>
      </c>
    </row>
    <row r="23" spans="1:19">
      <c r="B23" s="485"/>
      <c r="C23" s="485"/>
      <c r="D23" s="444"/>
      <c r="E23" s="485"/>
      <c r="F23" s="444"/>
      <c r="G23" s="485"/>
      <c r="H23" s="444"/>
      <c r="I23" s="485"/>
      <c r="J23" s="485"/>
      <c r="K23" s="485"/>
      <c r="L23" s="485"/>
      <c r="M23" s="485"/>
    </row>
    <row r="24" spans="1:19">
      <c r="A24" s="518" t="s">
        <v>389</v>
      </c>
      <c r="B24" s="518"/>
      <c r="C24" s="518"/>
      <c r="D24" s="518"/>
      <c r="E24" s="518"/>
      <c r="F24" s="518"/>
      <c r="G24" s="518"/>
      <c r="H24" s="518"/>
      <c r="I24" s="518"/>
      <c r="J24" s="518"/>
      <c r="K24" s="518"/>
      <c r="L24" s="518"/>
      <c r="R24" s="482"/>
      <c r="S24" s="482"/>
    </row>
    <row r="26" spans="1:19" ht="28.9" customHeight="1">
      <c r="A26" s="523" t="s">
        <v>494</v>
      </c>
      <c r="B26" s="523"/>
      <c r="C26" s="523"/>
      <c r="D26" s="523"/>
      <c r="E26" s="523"/>
      <c r="F26" s="523"/>
      <c r="G26" s="523"/>
      <c r="H26" s="523"/>
      <c r="I26" s="523"/>
      <c r="J26" s="523"/>
      <c r="K26" s="523"/>
      <c r="L26" s="523"/>
      <c r="M26" s="523"/>
    </row>
    <row r="28" spans="1:19" ht="26.45" customHeight="1">
      <c r="E28" s="513" t="s">
        <v>76</v>
      </c>
      <c r="F28" s="513"/>
      <c r="H28" s="526" t="s">
        <v>495</v>
      </c>
      <c r="I28" s="513"/>
      <c r="K28" s="526" t="s">
        <v>496</v>
      </c>
      <c r="L28" s="513"/>
    </row>
    <row r="29" spans="1:19" ht="21.6" customHeight="1">
      <c r="A29" s="512" t="s">
        <v>497</v>
      </c>
      <c r="B29" s="513"/>
      <c r="C29" s="513"/>
      <c r="E29" s="514" t="s">
        <v>505</v>
      </c>
      <c r="F29" s="515"/>
      <c r="H29" s="514" t="s">
        <v>505</v>
      </c>
      <c r="I29" s="515"/>
      <c r="K29" s="514" t="s">
        <v>505</v>
      </c>
      <c r="L29" s="515"/>
    </row>
    <row r="30" spans="1:19">
      <c r="A30" s="516" t="s">
        <v>24</v>
      </c>
      <c r="B30" s="516"/>
      <c r="C30" s="516"/>
      <c r="E30" s="516" t="s">
        <v>14</v>
      </c>
      <c r="F30" s="516"/>
      <c r="H30" s="516" t="s">
        <v>14</v>
      </c>
      <c r="I30" s="516"/>
      <c r="K30" s="516" t="s">
        <v>14</v>
      </c>
      <c r="L30" s="516"/>
    </row>
    <row r="31" spans="1:19" ht="19.899999999999999" customHeight="1">
      <c r="A31" s="434" t="s">
        <v>486</v>
      </c>
      <c r="B31" s="435" t="s">
        <v>414</v>
      </c>
      <c r="C31" s="435" t="s">
        <v>487</v>
      </c>
      <c r="E31" s="445" t="s">
        <v>486</v>
      </c>
      <c r="F31" s="446" t="s">
        <v>69</v>
      </c>
      <c r="G31" s="447"/>
      <c r="H31" s="445" t="s">
        <v>486</v>
      </c>
      <c r="I31" s="446" t="s">
        <v>69</v>
      </c>
      <c r="J31" s="447"/>
      <c r="K31" s="445" t="s">
        <v>486</v>
      </c>
      <c r="L31" s="446" t="s">
        <v>69</v>
      </c>
    </row>
    <row r="32" spans="1:19" ht="19.899999999999999" customHeight="1">
      <c r="A32" s="438" t="s">
        <v>488</v>
      </c>
      <c r="B32" s="439">
        <f>'External Rates'!J31</f>
        <v>0.65149999999999997</v>
      </c>
      <c r="C32" s="439">
        <f>'External Rates'!K31</f>
        <v>0.72</v>
      </c>
      <c r="E32" s="448" t="s">
        <v>53</v>
      </c>
      <c r="F32" s="471">
        <f>'External Rates'!N31</f>
        <v>100.97002000000001</v>
      </c>
      <c r="G32" s="447"/>
      <c r="H32" s="449" t="s">
        <v>36</v>
      </c>
      <c r="I32" s="473">
        <f>'External Rates'!Q31</f>
        <v>9.5518078000000006</v>
      </c>
      <c r="J32" s="447"/>
      <c r="K32" s="448" t="s">
        <v>74</v>
      </c>
      <c r="L32" s="473">
        <f>'External Rates'!T31</f>
        <v>6.9490157999999997</v>
      </c>
    </row>
    <row r="33" spans="1:12">
      <c r="A33" s="441" t="s">
        <v>489</v>
      </c>
      <c r="B33" s="462">
        <f>'External Rates'!J32</f>
        <v>8.8599999999999998E-2</v>
      </c>
      <c r="C33" s="462">
        <f>'External Rates'!K32</f>
        <v>9.8000000000000004E-2</v>
      </c>
      <c r="E33" s="450" t="s">
        <v>60</v>
      </c>
      <c r="F33" s="472">
        <f>'External Rates'!N32</f>
        <v>733.60496350000005</v>
      </c>
      <c r="G33" s="447"/>
      <c r="H33" s="447"/>
      <c r="I33" s="447"/>
      <c r="J33" s="447"/>
      <c r="K33" s="450" t="s">
        <v>75</v>
      </c>
      <c r="L33" s="474">
        <f>'External Rates'!T32</f>
        <v>71.371910499999998</v>
      </c>
    </row>
    <row r="34" spans="1:12">
      <c r="A34" s="438" t="s">
        <v>490</v>
      </c>
      <c r="B34" s="460">
        <f>'External Rates'!J33</f>
        <v>0.724112961622013</v>
      </c>
      <c r="C34" s="460">
        <f>'External Rates'!K33</f>
        <v>0.80032012805122044</v>
      </c>
      <c r="E34" s="448" t="s">
        <v>61</v>
      </c>
      <c r="F34" s="473">
        <f>'External Rates'!N33</f>
        <v>14.55402</v>
      </c>
      <c r="G34" s="447"/>
      <c r="H34" s="447"/>
      <c r="I34" s="447"/>
      <c r="J34" s="447"/>
      <c r="K34" s="447"/>
      <c r="L34" s="447"/>
    </row>
    <row r="35" spans="1:12">
      <c r="A35" s="441" t="s">
        <v>491</v>
      </c>
      <c r="B35" s="462">
        <f>'External Rates'!J34</f>
        <v>8.6760367863959742E-3</v>
      </c>
      <c r="C35" s="462">
        <f>'External Rates'!K34</f>
        <v>9.5886470419023866E-3</v>
      </c>
    </row>
    <row r="36" spans="1:12">
      <c r="A36" s="438" t="s">
        <v>492</v>
      </c>
      <c r="B36" s="460">
        <f>'External Rates'!J35</f>
        <v>6.6147628276788134E-2</v>
      </c>
      <c r="C36" s="460">
        <f>'External Rates'!K35</f>
        <v>7.3110638328983249E-2</v>
      </c>
    </row>
    <row r="37" spans="1:12">
      <c r="A37" s="441" t="s">
        <v>493</v>
      </c>
      <c r="B37" s="462">
        <f>'External Rates'!J36</f>
        <v>0.98010389101244733</v>
      </c>
      <c r="C37" s="462">
        <f>'External Rates'!K36</f>
        <v>1.0831889081455806</v>
      </c>
      <c r="E37" s="519" t="s">
        <v>416</v>
      </c>
      <c r="F37" s="519"/>
      <c r="G37" s="519"/>
    </row>
    <row r="38" spans="1:12">
      <c r="A38" s="438" t="s">
        <v>386</v>
      </c>
      <c r="B38" s="460">
        <f>'External Rates'!J37</f>
        <v>1.2493000000000001</v>
      </c>
      <c r="C38" s="460">
        <f>'External Rates'!K37</f>
        <v>1.3808</v>
      </c>
      <c r="E38" s="435" t="s">
        <v>414</v>
      </c>
      <c r="F38" s="435" t="s">
        <v>487</v>
      </c>
      <c r="G38" s="436" t="s">
        <v>69</v>
      </c>
    </row>
    <row r="39" spans="1:12">
      <c r="A39" s="441" t="s">
        <v>12</v>
      </c>
      <c r="B39" s="462">
        <f>'External Rates'!J38</f>
        <v>1.0512999999999999</v>
      </c>
      <c r="C39" s="462">
        <f>'External Rates'!K38</f>
        <v>1.1618999999999999</v>
      </c>
      <c r="E39" s="478">
        <f>'working ZWL'!E16</f>
        <v>16.727499999999999</v>
      </c>
      <c r="F39" s="479">
        <f>'working ZWL'!F16</f>
        <v>17.7621</v>
      </c>
      <c r="G39" s="480">
        <f>'working ZWL'!H16</f>
        <v>17.244800000000001</v>
      </c>
    </row>
    <row r="41" spans="1:12" ht="12.75" customHeight="1">
      <c r="E41" s="520" t="s">
        <v>498</v>
      </c>
      <c r="F41" s="516"/>
      <c r="G41" s="516"/>
      <c r="H41" s="516"/>
      <c r="I41" s="516"/>
    </row>
    <row r="42" spans="1:12">
      <c r="E42" s="451" t="s">
        <v>499</v>
      </c>
      <c r="F42" s="452" t="s">
        <v>500</v>
      </c>
      <c r="G42" s="452" t="s">
        <v>501</v>
      </c>
      <c r="H42" s="452" t="s">
        <v>502</v>
      </c>
      <c r="I42" s="453" t="s">
        <v>377</v>
      </c>
    </row>
    <row r="43" spans="1:12">
      <c r="E43" s="475">
        <f>'External Rates'!N42</f>
        <v>4.4999999999999998E-2</v>
      </c>
      <c r="F43" s="476">
        <f>'External Rates'!O42</f>
        <v>0.05</v>
      </c>
      <c r="G43" s="476">
        <f>'External Rates'!P42</f>
        <v>5.5E-2</v>
      </c>
      <c r="H43" s="476">
        <f>'External Rates'!Q42</f>
        <v>0.06</v>
      </c>
      <c r="I43" s="477">
        <f>'External Rates'!R42</f>
        <v>7.0000000000000007E-2</v>
      </c>
    </row>
    <row r="44" spans="1:12">
      <c r="E44" s="454"/>
      <c r="F44" s="455"/>
    </row>
    <row r="45" spans="1:12">
      <c r="E45" s="516" t="s">
        <v>378</v>
      </c>
      <c r="F45" s="516"/>
      <c r="G45" s="516"/>
      <c r="H45" s="516"/>
    </row>
    <row r="46" spans="1:12">
      <c r="E46" s="456" t="s">
        <v>376</v>
      </c>
      <c r="F46" s="456" t="s">
        <v>374</v>
      </c>
      <c r="G46" s="456" t="s">
        <v>375</v>
      </c>
      <c r="H46" s="457" t="s">
        <v>377</v>
      </c>
    </row>
    <row r="47" spans="1:12">
      <c r="E47" s="458">
        <f>'External Rates'!N52</f>
        <v>1.6608800000000001</v>
      </c>
      <c r="F47" s="458">
        <f>'External Rates'!O52</f>
        <v>1.7941300000000002</v>
      </c>
      <c r="G47" s="458">
        <f>'External Rates'!P52</f>
        <v>1.8217500000000002</v>
      </c>
      <c r="H47" s="458">
        <f>'External Rates'!Q52</f>
        <v>1.8945000000000001</v>
      </c>
    </row>
    <row r="49" spans="1:12" ht="12.75" customHeight="1">
      <c r="A49" s="517" t="s">
        <v>503</v>
      </c>
      <c r="B49" s="518"/>
      <c r="C49" s="518"/>
      <c r="D49" s="518"/>
      <c r="E49" s="518"/>
      <c r="F49" s="518"/>
      <c r="G49" s="518"/>
      <c r="H49" s="518"/>
      <c r="I49" s="518"/>
      <c r="J49" s="518"/>
      <c r="K49" s="518"/>
      <c r="L49" s="518"/>
    </row>
    <row r="50" spans="1:12">
      <c r="A50" s="518"/>
      <c r="B50" s="518"/>
      <c r="C50" s="518"/>
      <c r="D50" s="518"/>
      <c r="E50" s="518"/>
      <c r="F50" s="518"/>
      <c r="G50" s="518"/>
      <c r="H50" s="518"/>
      <c r="I50" s="518"/>
      <c r="J50" s="518"/>
      <c r="K50" s="518"/>
      <c r="L50" s="518"/>
    </row>
    <row r="51" spans="1:12" ht="27.75" customHeight="1">
      <c r="A51" s="518"/>
      <c r="B51" s="518"/>
      <c r="C51" s="518"/>
      <c r="D51" s="518"/>
      <c r="E51" s="518"/>
      <c r="F51" s="518"/>
      <c r="G51" s="518"/>
      <c r="H51" s="518"/>
      <c r="I51" s="518"/>
      <c r="J51" s="518"/>
      <c r="K51" s="518"/>
      <c r="L51" s="518"/>
    </row>
  </sheetData>
  <mergeCells count="26">
    <mergeCell ref="A26:M26"/>
    <mergeCell ref="E28:F28"/>
    <mergeCell ref="B13:D13"/>
    <mergeCell ref="E13:G13"/>
    <mergeCell ref="H13:J13"/>
    <mergeCell ref="K13:M13"/>
    <mergeCell ref="A24:L24"/>
    <mergeCell ref="H28:I28"/>
    <mergeCell ref="K28:L28"/>
    <mergeCell ref="B11:F11"/>
    <mergeCell ref="B12:D12"/>
    <mergeCell ref="E12:G12"/>
    <mergeCell ref="H12:J12"/>
    <mergeCell ref="K12:M12"/>
    <mergeCell ref="A49:L51"/>
    <mergeCell ref="A30:C30"/>
    <mergeCell ref="E30:F30"/>
    <mergeCell ref="H30:I30"/>
    <mergeCell ref="K30:L30"/>
    <mergeCell ref="E37:G37"/>
    <mergeCell ref="E41:I41"/>
    <mergeCell ref="A29:C29"/>
    <mergeCell ref="E29:F29"/>
    <mergeCell ref="H29:I29"/>
    <mergeCell ref="K29:L29"/>
    <mergeCell ref="E45:H45"/>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3:S51"/>
  <sheetViews>
    <sheetView zoomScaleNormal="100" workbookViewId="0">
      <selection sqref="A1:XFD1048576"/>
    </sheetView>
  </sheetViews>
  <sheetFormatPr defaultRowHeight="12.75"/>
  <cols>
    <col min="1" max="1" width="17.140625" customWidth="1"/>
    <col min="2" max="2" width="14.85546875" bestFit="1" customWidth="1"/>
    <col min="3" max="13" width="9.28515625" customWidth="1"/>
  </cols>
  <sheetData>
    <row r="3" spans="1:13">
      <c r="C3" s="427"/>
    </row>
    <row r="4" spans="1:13">
      <c r="C4" s="427"/>
    </row>
    <row r="5" spans="1:13">
      <c r="C5" s="427"/>
    </row>
    <row r="6" spans="1:13">
      <c r="C6" s="427"/>
    </row>
    <row r="7" spans="1:13" ht="14.25">
      <c r="A7" s="428" t="s">
        <v>379</v>
      </c>
      <c r="B7" s="428"/>
      <c r="C7" s="428"/>
      <c r="D7" s="428"/>
      <c r="E7" s="428"/>
      <c r="F7" s="429"/>
      <c r="G7" s="429"/>
      <c r="H7" s="430"/>
      <c r="I7" s="429"/>
    </row>
    <row r="8" spans="1:13" ht="14.25">
      <c r="A8" s="431" t="s">
        <v>68</v>
      </c>
      <c r="B8" s="431"/>
      <c r="C8" s="428"/>
      <c r="D8" s="428"/>
      <c r="E8" s="428"/>
      <c r="F8" s="429"/>
      <c r="G8" s="429"/>
      <c r="H8" s="429"/>
      <c r="I8" s="429"/>
    </row>
    <row r="9" spans="1:13" ht="14.25">
      <c r="A9" s="428"/>
      <c r="B9" s="428"/>
      <c r="H9" s="429"/>
      <c r="I9" s="429"/>
    </row>
    <row r="10" spans="1:13" ht="14.25">
      <c r="F10" s="429"/>
      <c r="G10" s="429"/>
      <c r="H10" s="429"/>
      <c r="I10" s="429"/>
    </row>
    <row r="11" spans="1:13" ht="14.25">
      <c r="A11" s="459">
        <f>Working!K8</f>
        <v>43854</v>
      </c>
      <c r="B11" s="521" t="s">
        <v>504</v>
      </c>
      <c r="C11" s="521"/>
      <c r="D11" s="521"/>
      <c r="E11" s="521"/>
      <c r="F11" s="521"/>
      <c r="H11" s="429"/>
      <c r="I11" s="429"/>
    </row>
    <row r="12" spans="1:13" ht="19.899999999999999" customHeight="1">
      <c r="A12" s="432"/>
      <c r="B12" s="522" t="s">
        <v>485</v>
      </c>
      <c r="C12" s="522"/>
      <c r="D12" s="522"/>
      <c r="E12" s="522" t="s">
        <v>485</v>
      </c>
      <c r="F12" s="522"/>
      <c r="G12" s="522"/>
      <c r="H12" s="522" t="s">
        <v>485</v>
      </c>
      <c r="I12" s="522"/>
      <c r="J12" s="522"/>
      <c r="K12" s="522" t="s">
        <v>485</v>
      </c>
      <c r="L12" s="522"/>
      <c r="M12" s="522"/>
    </row>
    <row r="13" spans="1:13" ht="19.899999999999999" customHeight="1">
      <c r="A13" s="433"/>
      <c r="B13" s="524" t="s">
        <v>0</v>
      </c>
      <c r="C13" s="525"/>
      <c r="D13" s="525"/>
      <c r="E13" s="524" t="s">
        <v>1</v>
      </c>
      <c r="F13" s="525"/>
      <c r="G13" s="525"/>
      <c r="H13" s="524" t="s">
        <v>2</v>
      </c>
      <c r="I13" s="525"/>
      <c r="J13" s="525"/>
      <c r="K13" s="524" t="s">
        <v>484</v>
      </c>
      <c r="L13" s="525"/>
      <c r="M13" s="525"/>
    </row>
    <row r="14" spans="1:13" ht="19.899999999999999" customHeight="1">
      <c r="A14" s="434" t="s">
        <v>486</v>
      </c>
      <c r="B14" s="435" t="s">
        <v>414</v>
      </c>
      <c r="C14" s="435" t="s">
        <v>487</v>
      </c>
      <c r="D14" s="436" t="s">
        <v>69</v>
      </c>
      <c r="E14" s="435" t="s">
        <v>414</v>
      </c>
      <c r="F14" s="436" t="s">
        <v>487</v>
      </c>
      <c r="G14" s="435" t="s">
        <v>69</v>
      </c>
      <c r="H14" s="436" t="s">
        <v>414</v>
      </c>
      <c r="I14" s="435" t="s">
        <v>487</v>
      </c>
      <c r="J14" s="435" t="s">
        <v>69</v>
      </c>
      <c r="K14" s="435" t="s">
        <v>414</v>
      </c>
      <c r="L14" s="435" t="s">
        <v>487</v>
      </c>
      <c r="M14" s="437" t="s">
        <v>69</v>
      </c>
    </row>
    <row r="15" spans="1:13" ht="19.899999999999999" customHeight="1">
      <c r="A15" s="438" t="s">
        <v>488</v>
      </c>
      <c r="B15" s="461">
        <f>'External Rates'!J13</f>
        <v>0.65149999999999997</v>
      </c>
      <c r="C15" s="461">
        <f>'External Rates'!K13</f>
        <v>0.72</v>
      </c>
      <c r="D15" s="461">
        <f>'External Rates'!L13</f>
        <v>0.68573799999999996</v>
      </c>
      <c r="E15" s="461">
        <f>'External Rates'!M13</f>
        <v>1.8217831883314035</v>
      </c>
      <c r="F15" s="465">
        <f>'External Rates'!N13</f>
        <v>2.0135498397347091</v>
      </c>
      <c r="G15" s="461">
        <f>'External Rates'!O13</f>
        <v>1.9176665140330564</v>
      </c>
      <c r="H15" s="465">
        <f>'External Rates'!P13</f>
        <v>1.5330547453983883</v>
      </c>
      <c r="I15" s="461">
        <f>'External Rates'!Q13</f>
        <v>1.6944289291245345</v>
      </c>
      <c r="J15" s="461">
        <f>'External Rates'!R13</f>
        <v>1.6137418372614614</v>
      </c>
      <c r="K15" s="461">
        <f>'External Rates'!S13</f>
        <v>11.449977000000001</v>
      </c>
      <c r="L15" s="468">
        <f>'External Rates'!T13</f>
        <v>12.158223</v>
      </c>
      <c r="M15" s="469">
        <f>'External Rates'!U13</f>
        <v>11.8041</v>
      </c>
    </row>
    <row r="16" spans="1:13" ht="19.899999999999999" customHeight="1">
      <c r="A16" s="441" t="s">
        <v>489</v>
      </c>
      <c r="B16" s="463">
        <f>'External Rates'!J14</f>
        <v>8.8599999999999998E-2</v>
      </c>
      <c r="C16" s="463">
        <f>'External Rates'!K14</f>
        <v>9.8000000000000004E-2</v>
      </c>
      <c r="D16" s="464">
        <f>'External Rates'!L14</f>
        <v>9.3289999999999998E-2</v>
      </c>
      <c r="E16" s="442">
        <f>'External Rates'!M14</f>
        <v>13.422259965</v>
      </c>
      <c r="F16" s="443">
        <f>'External Rates'!N14</f>
        <v>14.835129435000001</v>
      </c>
      <c r="G16" s="442">
        <f>'External Rates'!O14</f>
        <v>14.1286947</v>
      </c>
      <c r="H16" s="464">
        <f>'External Rates'!P14</f>
        <v>11.29501683</v>
      </c>
      <c r="I16" s="463">
        <f>'External Rates'!Q14</f>
        <v>12.483965970000002</v>
      </c>
      <c r="J16" s="463">
        <f>'External Rates'!R14</f>
        <v>11.889491400000001</v>
      </c>
      <c r="K16" s="463">
        <f>'External Rates'!S14</f>
        <v>1.5575289999999999</v>
      </c>
      <c r="L16" s="463">
        <f>'External Rates'!T14</f>
        <v>1.6538709999999999</v>
      </c>
      <c r="M16" s="470">
        <f>'External Rates'!U14</f>
        <v>1.6056999999999999</v>
      </c>
    </row>
    <row r="17" spans="1:19" ht="19.899999999999999" customHeight="1">
      <c r="A17" s="438" t="s">
        <v>490</v>
      </c>
      <c r="B17" s="461">
        <f>'External Rates'!J15</f>
        <v>1.2495000000000001</v>
      </c>
      <c r="C17" s="461">
        <f>'External Rates'!K15</f>
        <v>1.381</v>
      </c>
      <c r="D17" s="465">
        <f>'External Rates'!L15</f>
        <v>1.3152436000000001</v>
      </c>
      <c r="E17" s="439">
        <f>'External Rates'!M15</f>
        <v>1.6430890585878561</v>
      </c>
      <c r="F17" s="440">
        <f>'External Rates'!N15</f>
        <v>1.8160458015971042</v>
      </c>
      <c r="G17" s="439">
        <f>'External Rates'!O15</f>
        <v>1.7295674300924802</v>
      </c>
      <c r="H17" s="465">
        <f>'External Rates'!P15</f>
        <v>1.382681262245822</v>
      </c>
      <c r="I17" s="461">
        <f>'External Rates'!Q15</f>
        <v>1.5282266582716979</v>
      </c>
      <c r="J17" s="461">
        <f>'External Rates'!R15</f>
        <v>1.4554539602587599</v>
      </c>
      <c r="K17" s="461">
        <f>'External Rates'!S15</f>
        <v>7.3914000000000007E-2</v>
      </c>
      <c r="L17" s="461">
        <f>'External Rates'!T15</f>
        <v>7.8486E-2</v>
      </c>
      <c r="M17" s="469">
        <f>'External Rates'!U15</f>
        <v>7.6200000000000004E-2</v>
      </c>
    </row>
    <row r="18" spans="1:19" ht="19.899999999999999" customHeight="1">
      <c r="A18" s="441" t="s">
        <v>491</v>
      </c>
      <c r="B18" s="466">
        <f>'External Rates'!J16</f>
        <v>104.29</v>
      </c>
      <c r="C18" s="466">
        <f>'External Rates'!K16</f>
        <v>115.26</v>
      </c>
      <c r="D18" s="467">
        <f>'External Rates'!L16</f>
        <v>109.775215</v>
      </c>
      <c r="E18" s="466">
        <f>'External Rates'!M16</f>
        <v>137.1384393511814</v>
      </c>
      <c r="F18" s="467">
        <f>'External Rates'!N16</f>
        <v>151.57406454604259</v>
      </c>
      <c r="G18" s="466">
        <f>'External Rates'!O16</f>
        <v>144.356251948612</v>
      </c>
      <c r="H18" s="467">
        <f>'External Rates'!P16</f>
        <v>115.40381784751241</v>
      </c>
      <c r="I18" s="466">
        <f>'External Rates'!Q16</f>
        <v>127.55158814725058</v>
      </c>
      <c r="J18" s="466">
        <f>'External Rates'!R16</f>
        <v>121.4777029973815</v>
      </c>
      <c r="K18" s="463">
        <f>'External Rates'!S16</f>
        <v>6.1692</v>
      </c>
      <c r="L18" s="463">
        <f>'External Rates'!T16</f>
        <v>6.5508000000000006</v>
      </c>
      <c r="M18" s="470">
        <f>'External Rates'!U16</f>
        <v>6.36</v>
      </c>
    </row>
    <row r="19" spans="1:19" ht="19.899999999999999" customHeight="1">
      <c r="A19" s="438" t="s">
        <v>492</v>
      </c>
      <c r="B19" s="461">
        <f>'External Rates'!J17</f>
        <v>13.677899999999999</v>
      </c>
      <c r="C19" s="461">
        <f>'External Rates'!K17</f>
        <v>15.117699999999999</v>
      </c>
      <c r="D19" s="465">
        <f>'External Rates'!L17</f>
        <v>14.3978117</v>
      </c>
      <c r="E19" s="439">
        <f>'External Rates'!M17</f>
        <v>17.954353999999999</v>
      </c>
      <c r="F19" s="440">
        <f>'External Rates'!N17</f>
        <v>19.844286</v>
      </c>
      <c r="G19" s="439">
        <f>'External Rates'!O17</f>
        <v>18.899319999999999</v>
      </c>
      <c r="H19" s="465">
        <f>'External Rates'!P17</f>
        <v>15.1088285</v>
      </c>
      <c r="I19" s="461">
        <f>'External Rates'!Q17</f>
        <v>16.6992315</v>
      </c>
      <c r="J19" s="461">
        <f>'External Rates'!R17</f>
        <v>15.904030000000001</v>
      </c>
      <c r="K19" s="461">
        <f>'External Rates'!S17</f>
        <v>0.80917400000000006</v>
      </c>
      <c r="L19" s="461">
        <f>'External Rates'!T17</f>
        <v>0.85922600000000005</v>
      </c>
      <c r="M19" s="469">
        <f>'External Rates'!U17</f>
        <v>0.83420000000000005</v>
      </c>
    </row>
    <row r="20" spans="1:19" ht="19.899999999999999" customHeight="1">
      <c r="A20" s="441" t="s">
        <v>493</v>
      </c>
      <c r="B20" s="463">
        <f>'External Rates'!J18</f>
        <v>0.92320000000000002</v>
      </c>
      <c r="C20" s="463">
        <f>'External Rates'!K18</f>
        <v>1.0203</v>
      </c>
      <c r="D20" s="464">
        <f>'External Rates'!L18</f>
        <v>0.97176169999999995</v>
      </c>
      <c r="E20" s="442">
        <f>'External Rates'!M18</f>
        <v>1.2139888130417318</v>
      </c>
      <c r="F20" s="443">
        <f>'External Rates'!N18</f>
        <v>1.3417771091513879</v>
      </c>
      <c r="G20" s="442">
        <f>'External Rates'!O18</f>
        <v>1.2778829610965599</v>
      </c>
      <c r="H20" s="464">
        <f>'External Rates'!P18</f>
        <v>1.0215877073708215</v>
      </c>
      <c r="I20" s="463">
        <f>'External Rates'!Q18</f>
        <v>1.1291232555151185</v>
      </c>
      <c r="J20" s="463">
        <f>'External Rates'!R18</f>
        <v>1.07535548144297</v>
      </c>
      <c r="K20" s="463">
        <f>'External Rates'!S18</f>
        <v>5.4611E-2</v>
      </c>
      <c r="L20" s="463">
        <f>'External Rates'!T18</f>
        <v>5.7989000000000006E-2</v>
      </c>
      <c r="M20" s="470">
        <f>'External Rates'!U18</f>
        <v>5.6300000000000003E-2</v>
      </c>
    </row>
    <row r="21" spans="1:19" ht="19.899999999999999" customHeight="1">
      <c r="A21" s="438" t="s">
        <v>386</v>
      </c>
      <c r="B21" s="461">
        <f>'External Rates'!J19</f>
        <v>1.2493000000000001</v>
      </c>
      <c r="C21" s="461">
        <f>'External Rates'!K19</f>
        <v>1.3808</v>
      </c>
      <c r="D21" s="465">
        <f>'External Rates'!L19</f>
        <v>1.3150168</v>
      </c>
      <c r="E21" s="439"/>
      <c r="F21" s="440"/>
      <c r="G21" s="439"/>
      <c r="H21" s="465">
        <f>'External Rates'!P19</f>
        <v>0.80087849999999994</v>
      </c>
      <c r="I21" s="461">
        <f>'External Rates'!Q19</f>
        <v>0.88518149999999995</v>
      </c>
      <c r="J21" s="461">
        <f>'External Rates'!R19</f>
        <v>0.84302999999999995</v>
      </c>
      <c r="K21" s="461">
        <f>'External Rates'!S19</f>
        <v>21.957307999999998</v>
      </c>
      <c r="L21" s="461">
        <f>'External Rates'!T19</f>
        <v>23.315491999999999</v>
      </c>
      <c r="M21" s="469">
        <f>'External Rates'!U19</f>
        <v>22.636399999999998</v>
      </c>
    </row>
    <row r="22" spans="1:19" ht="19.899999999999999" customHeight="1">
      <c r="A22" s="441" t="s">
        <v>12</v>
      </c>
      <c r="B22" s="463">
        <f>'External Rates'!J20</f>
        <v>1.0512999999999999</v>
      </c>
      <c r="C22" s="463">
        <f>'External Rates'!K20</f>
        <v>1.1618999999999999</v>
      </c>
      <c r="D22" s="464">
        <f>'External Rates'!L20</f>
        <v>1.1066041</v>
      </c>
      <c r="E22" s="442"/>
      <c r="F22" s="443"/>
      <c r="G22" s="442"/>
      <c r="H22" s="464"/>
      <c r="I22" s="463"/>
      <c r="J22" s="463"/>
      <c r="K22" s="463">
        <f>'External Rates'!S20</f>
        <v>18.477336000000001</v>
      </c>
      <c r="L22" s="463">
        <f>'External Rates'!T20</f>
        <v>19.620263999999999</v>
      </c>
      <c r="M22" s="470">
        <f>'External Rates'!U20</f>
        <v>19.0488</v>
      </c>
    </row>
    <row r="23" spans="1:19">
      <c r="B23" s="426"/>
      <c r="C23" s="426"/>
      <c r="D23" s="444"/>
      <c r="E23" s="426"/>
      <c r="F23" s="444"/>
      <c r="G23" s="426"/>
      <c r="H23" s="444"/>
      <c r="I23" s="426"/>
      <c r="J23" s="426"/>
      <c r="K23" s="426"/>
      <c r="L23" s="426"/>
      <c r="M23" s="426"/>
    </row>
    <row r="24" spans="1:19">
      <c r="A24" s="518" t="s">
        <v>389</v>
      </c>
      <c r="B24" s="518"/>
      <c r="C24" s="518"/>
      <c r="D24" s="518"/>
      <c r="E24" s="518"/>
      <c r="F24" s="518"/>
      <c r="G24" s="518"/>
      <c r="H24" s="518"/>
      <c r="I24" s="518"/>
      <c r="J24" s="518"/>
      <c r="K24" s="518"/>
      <c r="L24" s="518"/>
      <c r="R24" s="482"/>
      <c r="S24" s="482"/>
    </row>
    <row r="26" spans="1:19" ht="28.9" customHeight="1">
      <c r="A26" s="523" t="s">
        <v>494</v>
      </c>
      <c r="B26" s="523"/>
      <c r="C26" s="523"/>
      <c r="D26" s="523"/>
      <c r="E26" s="523"/>
      <c r="F26" s="523"/>
      <c r="G26" s="523"/>
      <c r="H26" s="523"/>
      <c r="I26" s="523"/>
      <c r="J26" s="523"/>
      <c r="K26" s="523"/>
      <c r="L26" s="523"/>
      <c r="M26" s="523"/>
    </row>
    <row r="28" spans="1:19" ht="26.45" customHeight="1">
      <c r="E28" s="513" t="s">
        <v>76</v>
      </c>
      <c r="F28" s="513"/>
      <c r="H28" s="526" t="s">
        <v>495</v>
      </c>
      <c r="I28" s="513"/>
      <c r="K28" s="526" t="s">
        <v>496</v>
      </c>
      <c r="L28" s="513"/>
    </row>
    <row r="29" spans="1:19" ht="21.6" customHeight="1">
      <c r="A29" s="512" t="s">
        <v>497</v>
      </c>
      <c r="B29" s="513"/>
      <c r="C29" s="513"/>
      <c r="E29" s="514" t="s">
        <v>505</v>
      </c>
      <c r="F29" s="515"/>
      <c r="H29" s="514" t="s">
        <v>505</v>
      </c>
      <c r="I29" s="515"/>
      <c r="K29" s="514" t="s">
        <v>505</v>
      </c>
      <c r="L29" s="515"/>
    </row>
    <row r="30" spans="1:19">
      <c r="A30" s="516" t="s">
        <v>24</v>
      </c>
      <c r="B30" s="516"/>
      <c r="C30" s="516"/>
      <c r="E30" s="516" t="s">
        <v>14</v>
      </c>
      <c r="F30" s="516"/>
      <c r="H30" s="516" t="s">
        <v>14</v>
      </c>
      <c r="I30" s="516"/>
      <c r="K30" s="516" t="s">
        <v>14</v>
      </c>
      <c r="L30" s="516"/>
    </row>
    <row r="31" spans="1:19" ht="19.899999999999999" customHeight="1">
      <c r="A31" s="434" t="s">
        <v>486</v>
      </c>
      <c r="B31" s="435" t="s">
        <v>414</v>
      </c>
      <c r="C31" s="435" t="s">
        <v>487</v>
      </c>
      <c r="E31" s="445" t="s">
        <v>486</v>
      </c>
      <c r="F31" s="446" t="s">
        <v>69</v>
      </c>
      <c r="G31" s="447"/>
      <c r="H31" s="445" t="s">
        <v>486</v>
      </c>
      <c r="I31" s="446" t="s">
        <v>69</v>
      </c>
      <c r="J31" s="447"/>
      <c r="K31" s="445" t="s">
        <v>486</v>
      </c>
      <c r="L31" s="446" t="s">
        <v>69</v>
      </c>
    </row>
    <row r="32" spans="1:19" ht="19.899999999999999" customHeight="1">
      <c r="A32" s="438" t="s">
        <v>488</v>
      </c>
      <c r="B32" s="439">
        <f>'External Rates'!J31</f>
        <v>0.65149999999999997</v>
      </c>
      <c r="C32" s="439">
        <f>'External Rates'!K31</f>
        <v>0.72</v>
      </c>
      <c r="E32" s="448" t="s">
        <v>53</v>
      </c>
      <c r="F32" s="471">
        <f>'External Rates'!N31</f>
        <v>100.97002000000001</v>
      </c>
      <c r="G32" s="447"/>
      <c r="H32" s="449" t="s">
        <v>36</v>
      </c>
      <c r="I32" s="473">
        <f>'External Rates'!Q31</f>
        <v>9.5518078000000006</v>
      </c>
      <c r="J32" s="447"/>
      <c r="K32" s="448" t="s">
        <v>74</v>
      </c>
      <c r="L32" s="473">
        <f>'External Rates'!T31</f>
        <v>6.9490157999999997</v>
      </c>
    </row>
    <row r="33" spans="1:12">
      <c r="A33" s="441" t="s">
        <v>489</v>
      </c>
      <c r="B33" s="462">
        <f>'External Rates'!J32</f>
        <v>8.8599999999999998E-2</v>
      </c>
      <c r="C33" s="462">
        <f>'External Rates'!K32</f>
        <v>9.8000000000000004E-2</v>
      </c>
      <c r="E33" s="450" t="s">
        <v>60</v>
      </c>
      <c r="F33" s="472">
        <f>'External Rates'!N32</f>
        <v>733.60496350000005</v>
      </c>
      <c r="G33" s="447"/>
      <c r="H33" s="447"/>
      <c r="I33" s="447"/>
      <c r="J33" s="447"/>
      <c r="K33" s="450" t="s">
        <v>75</v>
      </c>
      <c r="L33" s="474">
        <f>'External Rates'!T32</f>
        <v>71.371910499999998</v>
      </c>
    </row>
    <row r="34" spans="1:12">
      <c r="A34" s="438" t="s">
        <v>490</v>
      </c>
      <c r="B34" s="460">
        <f>'External Rates'!J33</f>
        <v>0.724112961622013</v>
      </c>
      <c r="C34" s="460">
        <f>'External Rates'!K33</f>
        <v>0.80032012805122044</v>
      </c>
      <c r="E34" s="448" t="s">
        <v>61</v>
      </c>
      <c r="F34" s="473">
        <f>'External Rates'!N33</f>
        <v>14.55402</v>
      </c>
      <c r="G34" s="447"/>
      <c r="H34" s="447"/>
      <c r="I34" s="447"/>
      <c r="J34" s="447"/>
      <c r="K34" s="447"/>
      <c r="L34" s="447"/>
    </row>
    <row r="35" spans="1:12">
      <c r="A35" s="441" t="s">
        <v>491</v>
      </c>
      <c r="B35" s="462">
        <f>'External Rates'!J34</f>
        <v>8.6760367863959742E-3</v>
      </c>
      <c r="C35" s="462">
        <f>'External Rates'!K34</f>
        <v>9.5886470419023866E-3</v>
      </c>
    </row>
    <row r="36" spans="1:12">
      <c r="A36" s="438" t="s">
        <v>492</v>
      </c>
      <c r="B36" s="460">
        <f>'External Rates'!J35</f>
        <v>6.6147628276788134E-2</v>
      </c>
      <c r="C36" s="460">
        <f>'External Rates'!K35</f>
        <v>7.3110638328983249E-2</v>
      </c>
    </row>
    <row r="37" spans="1:12">
      <c r="A37" s="441" t="s">
        <v>493</v>
      </c>
      <c r="B37" s="462">
        <f>'External Rates'!J36</f>
        <v>0.98010389101244733</v>
      </c>
      <c r="C37" s="462">
        <f>'External Rates'!K36</f>
        <v>1.0831889081455806</v>
      </c>
      <c r="E37" s="519" t="s">
        <v>416</v>
      </c>
      <c r="F37" s="519"/>
      <c r="G37" s="519"/>
    </row>
    <row r="38" spans="1:12">
      <c r="A38" s="438" t="s">
        <v>386</v>
      </c>
      <c r="B38" s="460">
        <f>'External Rates'!J37</f>
        <v>1.2493000000000001</v>
      </c>
      <c r="C38" s="460">
        <f>'External Rates'!K37</f>
        <v>1.3808</v>
      </c>
      <c r="E38" s="435" t="s">
        <v>414</v>
      </c>
      <c r="F38" s="435" t="s">
        <v>487</v>
      </c>
      <c r="G38" s="436" t="s">
        <v>69</v>
      </c>
    </row>
    <row r="39" spans="1:12">
      <c r="A39" s="441" t="s">
        <v>12</v>
      </c>
      <c r="B39" s="462">
        <f>'External Rates'!J38</f>
        <v>1.0512999999999999</v>
      </c>
      <c r="C39" s="462">
        <f>'External Rates'!K38</f>
        <v>1.1618999999999999</v>
      </c>
      <c r="E39" s="478">
        <f>'working ZWL'!E16</f>
        <v>16.727499999999999</v>
      </c>
      <c r="F39" s="479">
        <f>'working ZWL'!F16</f>
        <v>17.7621</v>
      </c>
      <c r="G39" s="480">
        <f>'working ZWL'!H16</f>
        <v>17.244800000000001</v>
      </c>
    </row>
    <row r="41" spans="1:12">
      <c r="E41" s="520" t="s">
        <v>498</v>
      </c>
      <c r="F41" s="516"/>
      <c r="G41" s="516"/>
      <c r="H41" s="516"/>
      <c r="I41" s="516"/>
    </row>
    <row r="42" spans="1:12">
      <c r="E42" s="451" t="s">
        <v>499</v>
      </c>
      <c r="F42" s="452" t="s">
        <v>500</v>
      </c>
      <c r="G42" s="452" t="s">
        <v>501</v>
      </c>
      <c r="H42" s="452" t="s">
        <v>502</v>
      </c>
      <c r="I42" s="453" t="s">
        <v>377</v>
      </c>
    </row>
    <row r="43" spans="1:12">
      <c r="E43" s="475">
        <f>'External Rates'!N42</f>
        <v>4.4999999999999998E-2</v>
      </c>
      <c r="F43" s="476">
        <f>'External Rates'!O42</f>
        <v>0.05</v>
      </c>
      <c r="G43" s="476">
        <f>'External Rates'!P42</f>
        <v>5.5E-2</v>
      </c>
      <c r="H43" s="476">
        <f>'External Rates'!Q42</f>
        <v>0.06</v>
      </c>
      <c r="I43" s="477">
        <f>'External Rates'!R42</f>
        <v>7.0000000000000007E-2</v>
      </c>
    </row>
    <row r="44" spans="1:12">
      <c r="E44" s="454"/>
      <c r="F44" s="455"/>
    </row>
    <row r="45" spans="1:12">
      <c r="E45" s="516" t="s">
        <v>378</v>
      </c>
      <c r="F45" s="516"/>
      <c r="G45" s="516"/>
      <c r="H45" s="516"/>
    </row>
    <row r="46" spans="1:12">
      <c r="E46" s="456" t="s">
        <v>376</v>
      </c>
      <c r="F46" s="456" t="s">
        <v>374</v>
      </c>
      <c r="G46" s="456" t="s">
        <v>375</v>
      </c>
      <c r="H46" s="457" t="s">
        <v>377</v>
      </c>
    </row>
    <row r="47" spans="1:12">
      <c r="E47" s="458">
        <f>'External Rates'!N52</f>
        <v>1.6608800000000001</v>
      </c>
      <c r="F47" s="458">
        <f>'External Rates'!O52</f>
        <v>1.7941300000000002</v>
      </c>
      <c r="G47" s="458">
        <f>'External Rates'!P52</f>
        <v>1.8217500000000002</v>
      </c>
      <c r="H47" s="458">
        <f>'External Rates'!Q52</f>
        <v>1.8945000000000001</v>
      </c>
    </row>
    <row r="49" spans="1:12">
      <c r="A49" s="517" t="s">
        <v>503</v>
      </c>
      <c r="B49" s="518"/>
      <c r="C49" s="518"/>
      <c r="D49" s="518"/>
      <c r="E49" s="518"/>
      <c r="F49" s="518"/>
      <c r="G49" s="518"/>
      <c r="H49" s="518"/>
      <c r="I49" s="518"/>
      <c r="J49" s="518"/>
      <c r="K49" s="518"/>
      <c r="L49" s="518"/>
    </row>
    <row r="50" spans="1:12">
      <c r="A50" s="518"/>
      <c r="B50" s="518"/>
      <c r="C50" s="518"/>
      <c r="D50" s="518"/>
      <c r="E50" s="518"/>
      <c r="F50" s="518"/>
      <c r="G50" s="518"/>
      <c r="H50" s="518"/>
      <c r="I50" s="518"/>
      <c r="J50" s="518"/>
      <c r="K50" s="518"/>
      <c r="L50" s="518"/>
    </row>
    <row r="51" spans="1:12" ht="27.75" customHeight="1">
      <c r="A51" s="518"/>
      <c r="B51" s="518"/>
      <c r="C51" s="518"/>
      <c r="D51" s="518"/>
      <c r="E51" s="518"/>
      <c r="F51" s="518"/>
      <c r="G51" s="518"/>
      <c r="H51" s="518"/>
      <c r="I51" s="518"/>
      <c r="J51" s="518"/>
      <c r="K51" s="518"/>
      <c r="L51" s="518"/>
    </row>
  </sheetData>
  <mergeCells count="26">
    <mergeCell ref="A26:M26"/>
    <mergeCell ref="E28:F28"/>
    <mergeCell ref="B13:D13"/>
    <mergeCell ref="E13:G13"/>
    <mergeCell ref="H13:J13"/>
    <mergeCell ref="K13:M13"/>
    <mergeCell ref="A24:L24"/>
    <mergeCell ref="H28:I28"/>
    <mergeCell ref="K28:L28"/>
    <mergeCell ref="B11:F11"/>
    <mergeCell ref="B12:D12"/>
    <mergeCell ref="E12:G12"/>
    <mergeCell ref="H12:J12"/>
    <mergeCell ref="K12:M12"/>
    <mergeCell ref="A49:L51"/>
    <mergeCell ref="A30:C30"/>
    <mergeCell ref="E30:F30"/>
    <mergeCell ref="H30:I30"/>
    <mergeCell ref="K30:L30"/>
    <mergeCell ref="E37:G37"/>
    <mergeCell ref="E41:I41"/>
    <mergeCell ref="A29:C29"/>
    <mergeCell ref="E29:F29"/>
    <mergeCell ref="H29:I29"/>
    <mergeCell ref="K29:L29"/>
    <mergeCell ref="E45:H45"/>
  </mergeCells>
  <pageMargins left="0.7" right="0.7" top="0.75" bottom="0.75" header="0.3" footer="0.3"/>
  <pageSetup scale="6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810"/>
  <sheetViews>
    <sheetView zoomScale="17" zoomScaleNormal="17" zoomScaleSheetLayoutView="10" zoomScalePageLayoutView="10" workbookViewId="0">
      <selection sqref="A1:XFD1048576"/>
    </sheetView>
  </sheetViews>
  <sheetFormatPr defaultRowHeight="35.25"/>
  <cols>
    <col min="1" max="1" width="1.7109375" style="5" customWidth="1"/>
    <col min="2" max="3" width="74.28515625" style="5" customWidth="1"/>
    <col min="4" max="5" width="5.7109375" style="17" customWidth="1"/>
    <col min="6" max="6" width="64.85546875" style="5" customWidth="1"/>
    <col min="7" max="7" width="54.85546875" style="5" customWidth="1"/>
    <col min="8" max="8" width="58.85546875" style="5" customWidth="1"/>
    <col min="9" max="9" width="54.7109375" style="5" customWidth="1"/>
    <col min="10" max="10" width="45.140625" style="5" customWidth="1"/>
    <col min="11" max="11" width="57" style="5" customWidth="1"/>
    <col min="12" max="12" width="55.28515625" style="5" customWidth="1"/>
    <col min="13" max="13" width="56" style="5" customWidth="1"/>
    <col min="14" max="14" width="52.85546875" style="5" customWidth="1"/>
    <col min="15" max="15" width="51.85546875" style="5" bestFit="1" customWidth="1"/>
    <col min="16" max="16" width="51" style="5" customWidth="1"/>
    <col min="17" max="17" width="51.140625" style="5" customWidth="1"/>
    <col min="18" max="18" width="51.85546875" style="5" bestFit="1" customWidth="1"/>
    <col min="19" max="19" width="18.5703125" style="420" bestFit="1" customWidth="1"/>
    <col min="20" max="20" width="88.7109375" style="420" bestFit="1" customWidth="1"/>
    <col min="21" max="21" width="50" style="420" bestFit="1" customWidth="1"/>
    <col min="22" max="22" width="33.28515625" style="5" bestFit="1" customWidth="1"/>
    <col min="23" max="16384" width="9.140625" style="5"/>
  </cols>
  <sheetData>
    <row r="1" spans="1:21" ht="27.75" customHeight="1">
      <c r="D1" s="5"/>
      <c r="E1" s="5"/>
      <c r="F1" s="6"/>
      <c r="G1" s="6"/>
      <c r="H1" s="6"/>
      <c r="I1" s="6"/>
      <c r="J1" s="6"/>
      <c r="K1" s="6"/>
    </row>
    <row r="2" spans="1:21" ht="27.75" customHeight="1">
      <c r="B2" s="46"/>
      <c r="C2" s="46"/>
      <c r="D2" s="5"/>
      <c r="E2" s="5"/>
      <c r="F2" s="6"/>
      <c r="G2" s="6"/>
      <c r="H2" s="6"/>
      <c r="I2" s="6"/>
      <c r="J2" s="6"/>
      <c r="K2" s="6"/>
    </row>
    <row r="3" spans="1:21" s="335" customFormat="1" ht="93.75">
      <c r="B3" s="329" t="s">
        <v>380</v>
      </c>
      <c r="C3" s="329"/>
      <c r="D3" s="330"/>
      <c r="E3" s="330"/>
      <c r="F3" s="330"/>
      <c r="G3" s="330"/>
      <c r="H3" s="351"/>
      <c r="I3" s="351"/>
      <c r="J3" s="351"/>
      <c r="K3" s="351"/>
      <c r="S3" s="420"/>
      <c r="T3" s="420"/>
      <c r="U3" s="420"/>
    </row>
    <row r="4" spans="1:21" s="332" customFormat="1" ht="51.75" customHeight="1">
      <c r="B4" s="331" t="s">
        <v>68</v>
      </c>
      <c r="C4" s="331"/>
      <c r="F4" s="333"/>
      <c r="G4" s="333"/>
      <c r="H4" s="335"/>
      <c r="I4" s="333"/>
      <c r="K4" s="333"/>
      <c r="S4" s="421"/>
      <c r="T4" s="421"/>
      <c r="U4" s="421"/>
    </row>
    <row r="5" spans="1:21" s="332" customFormat="1" ht="36.75" customHeight="1">
      <c r="B5" s="330"/>
      <c r="C5" s="330"/>
      <c r="F5" s="333"/>
      <c r="G5" s="333"/>
      <c r="H5" s="333"/>
      <c r="I5" s="333"/>
      <c r="J5" s="333"/>
      <c r="K5" s="333"/>
      <c r="S5" s="421"/>
      <c r="T5" s="421"/>
      <c r="U5" s="421"/>
    </row>
    <row r="6" spans="1:21" s="335" customFormat="1" ht="51.75">
      <c r="B6" s="352">
        <f>Working!K8</f>
        <v>43854</v>
      </c>
      <c r="C6" s="352"/>
      <c r="G6" s="335" t="s">
        <v>33</v>
      </c>
      <c r="I6" s="353"/>
      <c r="S6" s="420"/>
      <c r="T6" s="420"/>
      <c r="U6" s="420"/>
    </row>
    <row r="7" spans="1:21" s="335" customFormat="1" ht="47.25">
      <c r="A7" s="335" t="s">
        <v>379</v>
      </c>
      <c r="B7" s="336" t="s">
        <v>510</v>
      </c>
      <c r="C7" s="336"/>
      <c r="R7" s="332"/>
      <c r="S7" s="421"/>
      <c r="T7" s="420"/>
      <c r="U7" s="420"/>
    </row>
    <row r="8" spans="1:21" s="335" customFormat="1" ht="47.25">
      <c r="B8" s="354"/>
      <c r="C8" s="354"/>
      <c r="D8" s="336"/>
      <c r="E8" s="336"/>
      <c r="F8" s="336"/>
      <c r="G8" s="336"/>
      <c r="H8" s="336"/>
      <c r="I8" s="355"/>
      <c r="K8" s="356"/>
      <c r="L8" s="356"/>
      <c r="S8" s="420"/>
      <c r="T8" s="420"/>
      <c r="U8" s="420"/>
    </row>
    <row r="9" spans="1:21" s="335" customFormat="1" ht="51.75">
      <c r="I9" s="357"/>
      <c r="J9" s="357"/>
      <c r="K9" s="357"/>
      <c r="O9" s="350"/>
      <c r="S9" s="420"/>
      <c r="T9" s="420"/>
      <c r="U9" s="420"/>
    </row>
    <row r="10" spans="1:21" s="335" customFormat="1" ht="52.5" thickBot="1">
      <c r="B10" s="333"/>
      <c r="C10" s="333"/>
      <c r="D10" s="333"/>
      <c r="E10" s="333"/>
      <c r="F10" s="337"/>
      <c r="G10" s="336" t="s">
        <v>26</v>
      </c>
      <c r="J10" s="336" t="s">
        <v>26</v>
      </c>
      <c r="L10" s="337"/>
      <c r="M10" s="336" t="s">
        <v>26</v>
      </c>
      <c r="N10" s="337"/>
      <c r="O10" s="338"/>
      <c r="P10" s="336" t="s">
        <v>26</v>
      </c>
      <c r="Q10" s="337"/>
      <c r="R10" s="337"/>
      <c r="S10" s="420"/>
      <c r="T10" s="420"/>
      <c r="U10" s="420"/>
    </row>
    <row r="11" spans="1:21" ht="120.75" customHeight="1" thickBot="1">
      <c r="B11" s="333"/>
      <c r="C11" s="333"/>
      <c r="D11" s="333"/>
      <c r="E11" s="333"/>
      <c r="F11" s="40"/>
      <c r="G11" s="493" t="s">
        <v>0</v>
      </c>
      <c r="H11" s="494"/>
      <c r="I11" s="55"/>
      <c r="J11" s="489" t="s">
        <v>1</v>
      </c>
      <c r="K11" s="490"/>
      <c r="L11" s="60"/>
      <c r="M11" s="495" t="s">
        <v>2</v>
      </c>
      <c r="N11" s="496"/>
      <c r="O11" s="60"/>
      <c r="P11" s="489" t="s">
        <v>484</v>
      </c>
      <c r="Q11" s="490"/>
      <c r="R11" s="59"/>
      <c r="S11" s="420" t="s">
        <v>484</v>
      </c>
    </row>
    <row r="12" spans="1:21" ht="69.95" customHeight="1" thickBot="1">
      <c r="B12" s="333"/>
      <c r="C12" s="333"/>
      <c r="D12" s="333"/>
      <c r="E12" s="333"/>
      <c r="F12" s="40" t="s">
        <v>3</v>
      </c>
      <c r="G12" s="175" t="s">
        <v>384</v>
      </c>
      <c r="H12" s="174" t="s">
        <v>385</v>
      </c>
      <c r="I12" s="54" t="s">
        <v>4</v>
      </c>
      <c r="J12" s="69" t="s">
        <v>56</v>
      </c>
      <c r="K12" s="70" t="s">
        <v>57</v>
      </c>
      <c r="L12" s="61" t="s">
        <v>4</v>
      </c>
      <c r="M12" s="69" t="s">
        <v>56</v>
      </c>
      <c r="N12" s="70" t="s">
        <v>57</v>
      </c>
      <c r="O12" s="61" t="s">
        <v>4</v>
      </c>
      <c r="P12" s="69" t="s">
        <v>56</v>
      </c>
      <c r="Q12" s="70" t="s">
        <v>57</v>
      </c>
      <c r="R12" s="59" t="s">
        <v>4</v>
      </c>
    </row>
    <row r="13" spans="1:21" ht="69.95" customHeight="1">
      <c r="B13" s="333"/>
      <c r="C13" s="333"/>
      <c r="D13" s="333"/>
      <c r="E13" s="333"/>
      <c r="F13" s="64" t="s">
        <v>5</v>
      </c>
      <c r="G13" s="176">
        <f>ROUND(((I13*(1-'Revaluation Rates'!C46))),4)</f>
        <v>0.6583</v>
      </c>
      <c r="H13" s="66">
        <f>ROUND(((I13*(1+'Revaluation Rates'!D46))),4)</f>
        <v>0.71319999999999995</v>
      </c>
      <c r="I13" s="86">
        <f>Working!D3</f>
        <v>0.68573799999999996</v>
      </c>
      <c r="J13" s="66">
        <f t="shared" ref="J13:J18" si="0">L13*0.985</f>
        <v>1.8889015163225606</v>
      </c>
      <c r="K13" s="66">
        <f t="shared" ref="K13:K18" si="1">L13*1.015</f>
        <v>1.946431511743552</v>
      </c>
      <c r="L13" s="88">
        <f>$I$19/I13</f>
        <v>1.9176665140330564</v>
      </c>
      <c r="M13" s="66">
        <f t="shared" ref="M13:M19" si="2">O13*0.985</f>
        <v>1.5895357097025393</v>
      </c>
      <c r="N13" s="66">
        <f t="shared" ref="N13:N19" si="3">O13*1.015</f>
        <v>1.6379479648203832</v>
      </c>
      <c r="O13" s="89">
        <f>$I$20/I13</f>
        <v>1.6137418372614614</v>
      </c>
      <c r="P13" s="176">
        <f>S13</f>
        <v>11.449977000000001</v>
      </c>
      <c r="Q13" s="66">
        <f t="shared" ref="Q13:R13" si="4">T13</f>
        <v>12.158223</v>
      </c>
      <c r="R13" s="247">
        <f t="shared" si="4"/>
        <v>11.8041</v>
      </c>
      <c r="S13" s="420">
        <f>'Apolo Rates'!E53</f>
        <v>11.449977000000001</v>
      </c>
      <c r="T13" s="420">
        <f>'Apolo Rates'!F53</f>
        <v>12.158223</v>
      </c>
      <c r="U13" s="420">
        <f>'Apolo Rates'!D53</f>
        <v>11.8041</v>
      </c>
    </row>
    <row r="14" spans="1:21" ht="69.95" customHeight="1">
      <c r="B14" s="333"/>
      <c r="C14" s="333"/>
      <c r="D14" s="333"/>
      <c r="E14" s="333"/>
      <c r="F14" s="64" t="s">
        <v>6</v>
      </c>
      <c r="G14" s="177">
        <f>ROUND(((I14*(1-'Revaluation Rates'!C47))),4)</f>
        <v>8.9599999999999999E-2</v>
      </c>
      <c r="H14" s="67">
        <f>ROUND(((I14*(1+'Revaluation Rates'!D47))),4)</f>
        <v>9.7000000000000003E-2</v>
      </c>
      <c r="I14" s="86">
        <f>Working!D4</f>
        <v>9.3289999999999998E-2</v>
      </c>
      <c r="J14" s="67">
        <f t="shared" si="0"/>
        <v>13.884570136134634</v>
      </c>
      <c r="K14" s="67">
        <f t="shared" si="1"/>
        <v>14.307450444849392</v>
      </c>
      <c r="L14" s="56">
        <f>$I$19/I14</f>
        <v>14.096010290492014</v>
      </c>
      <c r="M14" s="67">
        <f t="shared" si="2"/>
        <v>11.684050150069675</v>
      </c>
      <c r="N14" s="67">
        <f t="shared" si="3"/>
        <v>12.039909545503267</v>
      </c>
      <c r="O14" s="62">
        <f>$I$20/I14</f>
        <v>11.861979847786472</v>
      </c>
      <c r="P14" s="177">
        <f t="shared" ref="P14:P20" si="5">S14</f>
        <v>1.5575289999999999</v>
      </c>
      <c r="Q14" s="67">
        <f t="shared" ref="Q14:Q20" si="6">T14</f>
        <v>1.6538709999999999</v>
      </c>
      <c r="R14" s="248">
        <f t="shared" ref="R14:R20" si="7">U14</f>
        <v>1.6056999999999999</v>
      </c>
      <c r="S14" s="420">
        <f>'Apolo Rates'!E49</f>
        <v>1.5575289999999999</v>
      </c>
      <c r="T14" s="420">
        <f>'Apolo Rates'!F49</f>
        <v>1.6538709999999999</v>
      </c>
      <c r="U14" s="420">
        <f>'Apolo Rates'!D49</f>
        <v>1.6056999999999999</v>
      </c>
    </row>
    <row r="15" spans="1:21" ht="69.95" customHeight="1">
      <c r="B15" s="333"/>
      <c r="C15" s="333"/>
      <c r="D15" s="333"/>
      <c r="E15" s="333"/>
      <c r="F15" s="64" t="s">
        <v>7</v>
      </c>
      <c r="G15" s="177">
        <f>ROUND(((I15*(1-'Revaluation Rates'!C48))),4)</f>
        <v>1.2625999999999999</v>
      </c>
      <c r="H15" s="67">
        <f>ROUND(((I15*(1+'Revaluation Rates'!D48))),4)</f>
        <v>1.3678999999999999</v>
      </c>
      <c r="I15" s="86">
        <f>Working!D5</f>
        <v>1.3152436000000001</v>
      </c>
      <c r="J15" s="67">
        <f t="shared" si="0"/>
        <v>1.7036239186410929</v>
      </c>
      <c r="K15" s="67">
        <f t="shared" si="1"/>
        <v>1.7555109415438672</v>
      </c>
      <c r="L15" s="56">
        <f>$I$19*I15</f>
        <v>1.7295674300924802</v>
      </c>
      <c r="M15" s="67">
        <f t="shared" si="2"/>
        <v>1.4336221508548785</v>
      </c>
      <c r="N15" s="67">
        <f t="shared" si="3"/>
        <v>1.4772857696626411</v>
      </c>
      <c r="O15" s="62">
        <f>$I$20*I15</f>
        <v>1.4554539602587599</v>
      </c>
      <c r="P15" s="177">
        <f t="shared" si="5"/>
        <v>7.3914000000000007E-2</v>
      </c>
      <c r="Q15" s="67">
        <f t="shared" si="6"/>
        <v>7.8486E-2</v>
      </c>
      <c r="R15" s="248">
        <f t="shared" si="7"/>
        <v>7.6200000000000004E-2</v>
      </c>
      <c r="S15" s="420">
        <f>'Apolo Rates'!E55</f>
        <v>7.3914000000000007E-2</v>
      </c>
      <c r="T15" s="420">
        <f>'Apolo Rates'!F55</f>
        <v>7.8486E-2</v>
      </c>
      <c r="U15" s="420">
        <f>'Apolo Rates'!D55</f>
        <v>7.6200000000000004E-2</v>
      </c>
    </row>
    <row r="16" spans="1:21" ht="69.95" customHeight="1">
      <c r="B16" s="333"/>
      <c r="C16" s="333"/>
      <c r="D16" s="333"/>
      <c r="E16" s="333"/>
      <c r="F16" s="64" t="s">
        <v>8</v>
      </c>
      <c r="G16" s="179">
        <f>ROUND(((I16*(1-'Revaluation Rates'!C49))),2)</f>
        <v>105.38</v>
      </c>
      <c r="H16" s="67">
        <f>ROUND(((I16*(1+'Revaluation Rates'!D49))),2)</f>
        <v>114.17</v>
      </c>
      <c r="I16" s="87">
        <f>Working!D7</f>
        <v>109.775215</v>
      </c>
      <c r="J16" s="68">
        <f t="shared" si="0"/>
        <v>142.19090816938282</v>
      </c>
      <c r="K16" s="68">
        <f t="shared" si="1"/>
        <v>146.52159572784117</v>
      </c>
      <c r="L16" s="57">
        <f>$I$19*I16</f>
        <v>144.356251948612</v>
      </c>
      <c r="M16" s="68">
        <f t="shared" si="2"/>
        <v>119.65553745242077</v>
      </c>
      <c r="N16" s="68">
        <f t="shared" si="3"/>
        <v>123.29986854234221</v>
      </c>
      <c r="O16" s="63">
        <f>$I$20*I16</f>
        <v>121.4777029973815</v>
      </c>
      <c r="P16" s="177">
        <f t="shared" si="5"/>
        <v>6.1692</v>
      </c>
      <c r="Q16" s="67">
        <f t="shared" si="6"/>
        <v>6.5508000000000006</v>
      </c>
      <c r="R16" s="248">
        <f t="shared" si="7"/>
        <v>6.36</v>
      </c>
      <c r="S16" s="420">
        <f>'Apolo Rates'!E63</f>
        <v>6.1692</v>
      </c>
      <c r="T16" s="420">
        <f>'Apolo Rates'!F63</f>
        <v>6.5508000000000006</v>
      </c>
      <c r="U16" s="420">
        <f>'Apolo Rates'!D64</f>
        <v>6.36</v>
      </c>
    </row>
    <row r="17" spans="2:22" ht="69.95" customHeight="1">
      <c r="B17" s="333"/>
      <c r="C17" s="333"/>
      <c r="D17" s="333"/>
      <c r="E17" s="333"/>
      <c r="F17" s="64" t="s">
        <v>9</v>
      </c>
      <c r="G17" s="177">
        <f>ROUND(((I17*(1-'Revaluation Rates'!C50))),4)</f>
        <v>13.821899999999999</v>
      </c>
      <c r="H17" s="67">
        <f>ROUND(((I17*(1+'Revaluation Rates'!D50))),4)</f>
        <v>14.973699999999999</v>
      </c>
      <c r="I17" s="86">
        <f>Working!D9</f>
        <v>14.3978117</v>
      </c>
      <c r="J17" s="67">
        <f t="shared" si="0"/>
        <v>18.649363804705512</v>
      </c>
      <c r="K17" s="67">
        <f t="shared" si="1"/>
        <v>19.217364732767606</v>
      </c>
      <c r="L17" s="56">
        <f>$I$19*I17</f>
        <v>18.933364268736561</v>
      </c>
      <c r="M17" s="67">
        <f t="shared" si="2"/>
        <v>15.69368729637425</v>
      </c>
      <c r="N17" s="67">
        <f t="shared" si="3"/>
        <v>16.171667620121688</v>
      </c>
      <c r="O17" s="62">
        <f>$I$20*I17</f>
        <v>15.932677458247969</v>
      </c>
      <c r="P17" s="177">
        <f t="shared" si="5"/>
        <v>0.80917400000000006</v>
      </c>
      <c r="Q17" s="67">
        <f t="shared" si="6"/>
        <v>0.85922600000000005</v>
      </c>
      <c r="R17" s="248">
        <f t="shared" si="7"/>
        <v>0.83420000000000005</v>
      </c>
      <c r="S17" s="420">
        <f>'Apolo Rates'!E51</f>
        <v>0.80917400000000006</v>
      </c>
      <c r="T17" s="420">
        <f>'Apolo Rates'!F51</f>
        <v>0.85922600000000005</v>
      </c>
      <c r="U17" s="420">
        <f>'Apolo Rates'!D51</f>
        <v>0.83420000000000005</v>
      </c>
    </row>
    <row r="18" spans="2:22" ht="69.95" customHeight="1">
      <c r="B18" s="333"/>
      <c r="C18" s="333"/>
      <c r="D18" s="333"/>
      <c r="E18" s="333"/>
      <c r="F18" s="64" t="s">
        <v>10</v>
      </c>
      <c r="G18" s="177">
        <f>ROUND(((I18*(1-'Revaluation Rates'!C51))),4)</f>
        <v>0.93289999999999995</v>
      </c>
      <c r="H18" s="67">
        <f>ROUND(((I18*(1+'Revaluation Rates'!D51))),4)</f>
        <v>1.0105999999999999</v>
      </c>
      <c r="I18" s="86">
        <f>Working!D11</f>
        <v>0.97176169999999995</v>
      </c>
      <c r="J18" s="67">
        <f t="shared" si="0"/>
        <v>1.2587147166801114</v>
      </c>
      <c r="K18" s="67">
        <f t="shared" si="1"/>
        <v>1.2970512055130081</v>
      </c>
      <c r="L18" s="56">
        <f>$I$19*I18</f>
        <v>1.2778829610965599</v>
      </c>
      <c r="M18" s="67">
        <f t="shared" si="2"/>
        <v>1.0592251492213254</v>
      </c>
      <c r="N18" s="67">
        <f t="shared" si="3"/>
        <v>1.0914858136646144</v>
      </c>
      <c r="O18" s="62">
        <f>$I$20*I18</f>
        <v>1.07535548144297</v>
      </c>
      <c r="P18" s="177">
        <f t="shared" si="5"/>
        <v>5.4611E-2</v>
      </c>
      <c r="Q18" s="67">
        <f t="shared" si="6"/>
        <v>5.7989000000000006E-2</v>
      </c>
      <c r="R18" s="248">
        <f t="shared" si="7"/>
        <v>5.6300000000000003E-2</v>
      </c>
      <c r="S18" s="420">
        <f>'Apolo Rates'!E57</f>
        <v>5.4611E-2</v>
      </c>
      <c r="T18" s="420">
        <f>'Apolo Rates'!F57</f>
        <v>5.7989000000000006E-2</v>
      </c>
      <c r="U18" s="420">
        <f>'Apolo Rates'!D57</f>
        <v>5.6300000000000003E-2</v>
      </c>
    </row>
    <row r="19" spans="2:22" ht="69.95" customHeight="1">
      <c r="B19" s="333"/>
      <c r="C19" s="333"/>
      <c r="D19" s="333"/>
      <c r="E19" s="333"/>
      <c r="F19" s="64" t="s">
        <v>386</v>
      </c>
      <c r="G19" s="177">
        <f>ROUND(((I19*(1-'Revaluation Rates'!C52))),4)</f>
        <v>1.2624</v>
      </c>
      <c r="H19" s="67">
        <f>ROUND(((I19*(1+'Revaluation Rates'!D52))),4)</f>
        <v>1.3675999999999999</v>
      </c>
      <c r="I19" s="86">
        <f>Working!D12</f>
        <v>1.3150168</v>
      </c>
      <c r="J19" s="67"/>
      <c r="K19" s="67"/>
      <c r="L19" s="58"/>
      <c r="M19" s="67">
        <f t="shared" si="2"/>
        <v>0.82889058033327023</v>
      </c>
      <c r="N19" s="67">
        <f t="shared" si="3"/>
        <v>0.85413597871905511</v>
      </c>
      <c r="O19" s="62">
        <f>I20/I19</f>
        <v>0.84151327952616273</v>
      </c>
      <c r="P19" s="177">
        <f t="shared" si="5"/>
        <v>21.957307999999998</v>
      </c>
      <c r="Q19" s="90">
        <f t="shared" si="6"/>
        <v>23.315491999999999</v>
      </c>
      <c r="R19" s="248">
        <f t="shared" si="7"/>
        <v>22.636399999999998</v>
      </c>
      <c r="S19" s="420">
        <f>'Apolo Rates'!E47</f>
        <v>21.957307999999998</v>
      </c>
      <c r="T19" s="420">
        <f>'Apolo Rates'!F47</f>
        <v>23.315491999999999</v>
      </c>
      <c r="U19" s="420">
        <f>'Apolo Rates'!D47</f>
        <v>22.636399999999998</v>
      </c>
    </row>
    <row r="20" spans="2:22" ht="69.95" customHeight="1" thickBot="1">
      <c r="B20" s="333"/>
      <c r="C20" s="333"/>
      <c r="D20" s="333"/>
      <c r="E20" s="333"/>
      <c r="F20" s="65" t="s">
        <v>12</v>
      </c>
      <c r="G20" s="178">
        <f>ROUND(((I20*(1-'Revaluation Rates'!C53))),4)</f>
        <v>1.0623</v>
      </c>
      <c r="H20" s="181">
        <f>ROUND(((I20*(1+'Revaluation Rates'!D53))),4)</f>
        <v>1.1509</v>
      </c>
      <c r="I20" s="93">
        <f>Working!D13</f>
        <v>1.1066041</v>
      </c>
      <c r="J20" s="92"/>
      <c r="K20" s="92"/>
      <c r="L20" s="94"/>
      <c r="M20" s="95"/>
      <c r="N20" s="95"/>
      <c r="O20" s="96"/>
      <c r="P20" s="178">
        <f t="shared" si="5"/>
        <v>18.477336000000001</v>
      </c>
      <c r="Q20" s="97">
        <f t="shared" si="6"/>
        <v>19.620263999999999</v>
      </c>
      <c r="R20" s="250">
        <f t="shared" si="7"/>
        <v>19.0488</v>
      </c>
      <c r="S20" s="420">
        <f>'Apolo Rates'!E45</f>
        <v>18.477336000000001</v>
      </c>
      <c r="T20" s="420">
        <f>'Apolo Rates'!F45</f>
        <v>19.620263999999999</v>
      </c>
      <c r="U20" s="420">
        <f>'Apolo Rates'!D45</f>
        <v>19.0488</v>
      </c>
    </row>
    <row r="21" spans="2:22" ht="69.95" customHeight="1">
      <c r="B21" s="333"/>
      <c r="C21" s="333"/>
      <c r="D21" s="333"/>
      <c r="E21" s="333"/>
      <c r="F21" s="28"/>
      <c r="G21" s="28"/>
      <c r="H21" s="28"/>
      <c r="I21" s="28"/>
      <c r="J21" s="28"/>
      <c r="K21" s="28"/>
      <c r="L21" s="28"/>
      <c r="M21" s="28"/>
      <c r="N21" s="28"/>
      <c r="O21" s="28"/>
      <c r="P21" s="28"/>
      <c r="Q21" s="28"/>
      <c r="R21" s="28"/>
    </row>
    <row r="22" spans="2:22" ht="69.95" customHeight="1">
      <c r="C22" s="390"/>
      <c r="D22" s="390"/>
      <c r="E22" s="390"/>
      <c r="F22" s="390" t="s">
        <v>388</v>
      </c>
      <c r="G22" s="390"/>
      <c r="H22" s="390"/>
      <c r="P22" s="28"/>
      <c r="Q22" s="28"/>
      <c r="R22" s="28"/>
    </row>
    <row r="23" spans="2:22" ht="69.95" customHeight="1">
      <c r="B23" s="50"/>
      <c r="C23" s="50"/>
      <c r="D23" s="12"/>
      <c r="E23" s="12"/>
    </row>
    <row r="24" spans="2:22" ht="69.95" customHeight="1">
      <c r="B24" s="50"/>
      <c r="C24" s="50"/>
      <c r="D24" s="12"/>
      <c r="E24" s="12"/>
      <c r="F24" s="497" t="s">
        <v>387</v>
      </c>
      <c r="G24" s="498"/>
      <c r="H24" s="498"/>
      <c r="I24" s="498"/>
      <c r="J24" s="498"/>
      <c r="K24" s="498"/>
      <c r="L24" s="498"/>
      <c r="M24" s="498"/>
      <c r="N24" s="498"/>
      <c r="O24" s="499"/>
      <c r="P24" s="186"/>
      <c r="Q24" s="186"/>
      <c r="R24" s="483">
        <f>1-0.9942</f>
        <v>5.8000000000000274E-3</v>
      </c>
      <c r="S24" s="484">
        <f>R24*2</f>
        <v>1.1600000000000055E-2</v>
      </c>
    </row>
    <row r="25" spans="2:22" ht="69.95" customHeight="1">
      <c r="B25" s="50"/>
      <c r="C25" s="50"/>
      <c r="D25" s="12"/>
      <c r="E25" s="12"/>
      <c r="F25" s="500"/>
      <c r="G25" s="501"/>
      <c r="H25" s="501"/>
      <c r="I25" s="501"/>
      <c r="J25" s="501"/>
      <c r="K25" s="501"/>
      <c r="L25" s="501"/>
      <c r="M25" s="501"/>
      <c r="N25" s="501"/>
      <c r="O25" s="502"/>
      <c r="P25" s="186"/>
      <c r="Q25" s="186"/>
      <c r="R25" s="186"/>
      <c r="U25" s="420" t="s">
        <v>331</v>
      </c>
    </row>
    <row r="26" spans="2:22" ht="69.95" customHeight="1">
      <c r="B26" s="50"/>
      <c r="C26" s="50"/>
      <c r="D26" s="12"/>
      <c r="E26" s="12"/>
      <c r="F26" s="28"/>
      <c r="G26" s="29"/>
      <c r="H26" s="29"/>
      <c r="I26" s="29"/>
      <c r="J26" s="29"/>
      <c r="K26" s="29"/>
      <c r="L26" s="30"/>
      <c r="M26" s="31"/>
      <c r="N26" s="31"/>
      <c r="O26" s="31"/>
      <c r="P26" s="186"/>
      <c r="Q26" s="186"/>
      <c r="R26" s="186"/>
    </row>
    <row r="27" spans="2:22" s="335" customFormat="1" ht="69.95" customHeight="1">
      <c r="B27" s="354"/>
      <c r="C27" s="354"/>
      <c r="D27" s="339"/>
      <c r="E27" s="339"/>
      <c r="F27" s="337"/>
      <c r="G27" s="338"/>
      <c r="H27" s="338"/>
      <c r="I27" s="337"/>
      <c r="J27" s="336" t="s">
        <v>76</v>
      </c>
      <c r="K27" s="337"/>
      <c r="L27" s="337"/>
      <c r="M27" s="336" t="s">
        <v>72</v>
      </c>
      <c r="O27" s="337"/>
      <c r="P27" s="336" t="s">
        <v>73</v>
      </c>
      <c r="S27" s="420"/>
      <c r="T27" s="420"/>
      <c r="U27" s="420"/>
    </row>
    <row r="28" spans="2:22" s="335" customFormat="1" ht="69.75" customHeight="1" thickBot="1">
      <c r="B28" s="354"/>
      <c r="C28" s="354"/>
      <c r="D28" s="339"/>
      <c r="E28" s="339"/>
      <c r="F28" s="337"/>
      <c r="G28" s="336">
        <v>3.3062</v>
      </c>
      <c r="J28" s="335" t="s">
        <v>63</v>
      </c>
      <c r="K28" s="340"/>
      <c r="L28" s="341"/>
      <c r="M28" s="335" t="s">
        <v>62</v>
      </c>
      <c r="N28" s="337"/>
      <c r="O28" s="342"/>
      <c r="P28" s="335" t="s">
        <v>62</v>
      </c>
      <c r="S28" s="420"/>
      <c r="T28" s="420"/>
      <c r="U28" s="420"/>
    </row>
    <row r="29" spans="2:22" ht="69.95" customHeight="1" thickBot="1">
      <c r="B29" s="50"/>
      <c r="C29" s="50"/>
      <c r="D29" s="12"/>
      <c r="E29" s="12"/>
      <c r="F29" s="40"/>
      <c r="G29" s="99" t="s">
        <v>24</v>
      </c>
      <c r="H29" s="98"/>
      <c r="I29" s="52"/>
      <c r="J29" s="491" t="s">
        <v>14</v>
      </c>
      <c r="K29" s="507"/>
      <c r="L29" s="32"/>
      <c r="M29" s="491" t="s">
        <v>14</v>
      </c>
      <c r="N29" s="492"/>
      <c r="O29" s="80"/>
      <c r="P29" s="491" t="s">
        <v>14</v>
      </c>
      <c r="Q29" s="492"/>
      <c r="R29" s="187"/>
      <c r="V29" s="81"/>
    </row>
    <row r="30" spans="2:22" ht="69.95" customHeight="1" thickBot="1">
      <c r="B30" s="50"/>
      <c r="C30" s="50"/>
      <c r="D30" s="12"/>
      <c r="E30" s="12"/>
      <c r="F30" s="40" t="s">
        <v>3</v>
      </c>
      <c r="G30" s="70" t="s">
        <v>384</v>
      </c>
      <c r="H30" s="70" t="s">
        <v>385</v>
      </c>
      <c r="I30" s="52" t="s">
        <v>4</v>
      </c>
      <c r="J30" s="77" t="s">
        <v>3</v>
      </c>
      <c r="K30" s="73" t="s">
        <v>4</v>
      </c>
      <c r="L30" s="32"/>
      <c r="M30" s="77" t="s">
        <v>3</v>
      </c>
      <c r="N30" s="70" t="s">
        <v>4</v>
      </c>
      <c r="O30" s="80"/>
      <c r="P30" s="77" t="s">
        <v>3</v>
      </c>
      <c r="Q30" s="70" t="s">
        <v>4</v>
      </c>
      <c r="R30" s="188"/>
      <c r="V30" s="81"/>
    </row>
    <row r="31" spans="2:22" ht="69.95" customHeight="1" thickBot="1">
      <c r="B31" s="50"/>
      <c r="C31" s="50"/>
      <c r="D31" s="12"/>
      <c r="E31" s="12"/>
      <c r="F31" s="91" t="s">
        <v>5</v>
      </c>
      <c r="G31" s="115">
        <f>G13</f>
        <v>0.6583</v>
      </c>
      <c r="H31" s="115">
        <f>H13</f>
        <v>0.71319999999999995</v>
      </c>
      <c r="I31" s="101">
        <f>+I13</f>
        <v>0.68573799999999996</v>
      </c>
      <c r="J31" s="91" t="s">
        <v>15</v>
      </c>
      <c r="K31" s="79">
        <f>'External Rates'!N31</f>
        <v>100.97002000000001</v>
      </c>
      <c r="L31" s="33"/>
      <c r="M31" s="72" t="s">
        <v>36</v>
      </c>
      <c r="N31" s="76">
        <f>'External Rates'!Q31</f>
        <v>9.5518078000000006</v>
      </c>
      <c r="O31" s="80"/>
      <c r="P31" s="71" t="s">
        <v>74</v>
      </c>
      <c r="Q31" s="75">
        <f>Working!D20</f>
        <v>6.9490157999999997</v>
      </c>
      <c r="R31" s="188"/>
      <c r="V31" s="81"/>
    </row>
    <row r="32" spans="2:22" ht="69.95" customHeight="1">
      <c r="B32" s="50"/>
      <c r="C32" s="50"/>
      <c r="D32" s="12"/>
      <c r="E32" s="12"/>
      <c r="F32" s="71" t="s">
        <v>6</v>
      </c>
      <c r="G32" s="116">
        <f>G14</f>
        <v>8.9599999999999999E-2</v>
      </c>
      <c r="H32" s="116">
        <f>H14</f>
        <v>9.7000000000000003E-2</v>
      </c>
      <c r="I32" s="101">
        <f>+I14</f>
        <v>9.3289999999999998E-2</v>
      </c>
      <c r="J32" s="71" t="s">
        <v>60</v>
      </c>
      <c r="K32" s="74">
        <f>'External Rates'!N32</f>
        <v>733.60496350000005</v>
      </c>
      <c r="L32" s="34"/>
      <c r="M32" s="191"/>
      <c r="N32" s="191"/>
      <c r="O32" s="80"/>
      <c r="P32" s="71" t="s">
        <v>75</v>
      </c>
      <c r="Q32" s="75">
        <f>Working!D21</f>
        <v>71.371910499999998</v>
      </c>
      <c r="R32" s="188"/>
      <c r="V32" s="81"/>
    </row>
    <row r="33" spans="2:22" ht="69.95" customHeight="1" thickBot="1">
      <c r="B33" s="50"/>
      <c r="C33" s="50"/>
      <c r="D33" s="12"/>
      <c r="E33" s="12"/>
      <c r="F33" s="71" t="s">
        <v>7</v>
      </c>
      <c r="G33" s="78">
        <f>1/H15</f>
        <v>0.73104759119818707</v>
      </c>
      <c r="H33" s="78">
        <f>1/G15</f>
        <v>0.79201647394265806</v>
      </c>
      <c r="I33" s="101">
        <f>1/I15</f>
        <v>0.76031542749951408</v>
      </c>
      <c r="J33" s="72" t="s">
        <v>61</v>
      </c>
      <c r="K33" s="114">
        <f>'External Rates'!N33</f>
        <v>14.55402</v>
      </c>
      <c r="L33" s="35"/>
      <c r="M33" s="191"/>
      <c r="N33" s="191"/>
      <c r="O33" s="80"/>
      <c r="P33" s="189"/>
      <c r="Q33" s="190"/>
      <c r="R33" s="188"/>
      <c r="V33" s="81"/>
    </row>
    <row r="34" spans="2:22" ht="69.95" customHeight="1">
      <c r="B34" s="50"/>
      <c r="C34" s="50"/>
      <c r="D34" s="12"/>
      <c r="E34" s="12"/>
      <c r="F34" s="71" t="s">
        <v>8</v>
      </c>
      <c r="G34" s="78">
        <f>1/H16</f>
        <v>8.7588683542086359E-3</v>
      </c>
      <c r="H34" s="78">
        <f>1/G16</f>
        <v>9.4894666919719123E-3</v>
      </c>
      <c r="I34" s="101">
        <f>1/I16</f>
        <v>9.1095244040287227E-3</v>
      </c>
      <c r="J34" s="28"/>
      <c r="K34" s="28"/>
      <c r="L34" s="35"/>
      <c r="M34" s="28"/>
      <c r="N34" s="35"/>
      <c r="O34" s="82"/>
      <c r="P34" s="191"/>
      <c r="Q34" s="192"/>
      <c r="R34" s="188"/>
      <c r="V34" s="81"/>
    </row>
    <row r="35" spans="2:22" ht="69.95" customHeight="1">
      <c r="B35" s="50"/>
      <c r="C35" s="50"/>
      <c r="D35" s="12"/>
      <c r="E35" s="12"/>
      <c r="F35" s="71" t="s">
        <v>9</v>
      </c>
      <c r="G35" s="78">
        <f>1/H17</f>
        <v>6.6783760860709113E-2</v>
      </c>
      <c r="H35" s="78">
        <f>1/G17</f>
        <v>7.2348953472388025E-2</v>
      </c>
      <c r="I35" s="101">
        <f>1/I17</f>
        <v>6.9454999192689812E-2</v>
      </c>
      <c r="J35" s="28"/>
      <c r="K35" s="28"/>
      <c r="L35" s="34"/>
      <c r="M35" s="28"/>
      <c r="N35" s="34"/>
      <c r="O35" s="83"/>
      <c r="P35" s="191"/>
      <c r="Q35" s="192"/>
      <c r="R35" s="188"/>
      <c r="V35" s="81"/>
    </row>
    <row r="36" spans="2:22" ht="69.95" customHeight="1">
      <c r="B36" s="50"/>
      <c r="C36" s="50"/>
      <c r="D36" s="12"/>
      <c r="E36" s="12"/>
      <c r="F36" s="71" t="s">
        <v>10</v>
      </c>
      <c r="G36" s="78"/>
      <c r="H36" s="78">
        <f>1/G18</f>
        <v>1.0719262514738988</v>
      </c>
      <c r="I36" s="101">
        <f>1/I18</f>
        <v>1.0290588731784758</v>
      </c>
      <c r="J36" s="28"/>
      <c r="K36" s="28"/>
      <c r="L36" s="36"/>
      <c r="M36" s="28"/>
      <c r="N36" s="36"/>
      <c r="O36" s="84"/>
      <c r="P36" s="191"/>
      <c r="Q36" s="192"/>
      <c r="R36" s="188"/>
      <c r="V36" s="81"/>
    </row>
    <row r="37" spans="2:22" ht="69.95" customHeight="1">
      <c r="B37" s="50"/>
      <c r="C37" s="50"/>
      <c r="D37" s="12"/>
      <c r="E37" s="12"/>
      <c r="F37" s="71" t="s">
        <v>386</v>
      </c>
      <c r="G37" s="116">
        <f>G19</f>
        <v>1.2624</v>
      </c>
      <c r="H37" s="116">
        <f>H19</f>
        <v>1.3675999999999999</v>
      </c>
      <c r="I37" s="101">
        <f>+I19</f>
        <v>1.3150168</v>
      </c>
      <c r="J37" s="28"/>
      <c r="K37" s="36"/>
      <c r="L37" s="36"/>
      <c r="M37" s="37"/>
      <c r="N37" s="37"/>
      <c r="O37" s="84"/>
      <c r="P37" s="186"/>
      <c r="Q37" s="186"/>
      <c r="R37" s="186"/>
      <c r="V37" s="81"/>
    </row>
    <row r="38" spans="2:22" ht="69.95" customHeight="1" thickBot="1">
      <c r="B38" s="50"/>
      <c r="C38" s="50"/>
      <c r="D38" s="12"/>
      <c r="E38" s="12"/>
      <c r="F38" s="72" t="s">
        <v>12</v>
      </c>
      <c r="G38" s="117">
        <f>G20</f>
        <v>1.0623</v>
      </c>
      <c r="H38" s="117">
        <f>H20</f>
        <v>1.1509</v>
      </c>
      <c r="I38" s="101">
        <f>+I20</f>
        <v>1.1066041</v>
      </c>
      <c r="J38" s="48"/>
      <c r="K38" s="358"/>
      <c r="L38" s="337"/>
      <c r="M38" s="346"/>
      <c r="N38" s="338"/>
      <c r="O38" s="337"/>
      <c r="P38" s="186"/>
      <c r="Q38" s="186"/>
      <c r="R38" s="186"/>
      <c r="V38" s="81"/>
    </row>
    <row r="39" spans="2:22" ht="69.95" customHeight="1" thickBot="1">
      <c r="B39" s="50"/>
      <c r="C39" s="50"/>
      <c r="D39" s="12"/>
      <c r="E39" s="12"/>
      <c r="F39" s="28"/>
      <c r="G39" s="100"/>
      <c r="H39" s="100"/>
      <c r="I39" s="81"/>
      <c r="J39" s="81"/>
      <c r="K39" s="336" t="s">
        <v>366</v>
      </c>
      <c r="L39" s="337"/>
      <c r="M39" s="346"/>
      <c r="N39" s="338"/>
      <c r="O39" s="337"/>
      <c r="P39" s="81"/>
      <c r="Q39" s="81"/>
      <c r="R39" s="81"/>
      <c r="V39" s="81"/>
    </row>
    <row r="40" spans="2:22" ht="69.95" customHeight="1" thickBot="1">
      <c r="B40" s="50"/>
      <c r="C40" s="50"/>
      <c r="D40" s="12"/>
      <c r="E40" s="12"/>
      <c r="F40" s="50"/>
      <c r="G40" s="50"/>
      <c r="H40" s="50"/>
      <c r="I40" s="81"/>
      <c r="J40" s="81"/>
      <c r="K40" s="69" t="s">
        <v>367</v>
      </c>
      <c r="L40" s="308" t="s">
        <v>368</v>
      </c>
      <c r="M40" s="308" t="s">
        <v>369</v>
      </c>
      <c r="N40" s="308" t="s">
        <v>370</v>
      </c>
      <c r="O40" s="309" t="s">
        <v>59</v>
      </c>
      <c r="P40" s="81"/>
      <c r="Q40" s="81"/>
      <c r="R40" s="81"/>
      <c r="V40" s="81"/>
    </row>
    <row r="41" spans="2:22" ht="69.95" customHeight="1">
      <c r="B41" s="50"/>
      <c r="C41" s="50"/>
      <c r="D41" s="12"/>
      <c r="E41" s="12"/>
      <c r="F41" s="50"/>
      <c r="G41" s="50"/>
      <c r="H41" s="50"/>
      <c r="I41" s="81"/>
      <c r="J41" s="81"/>
      <c r="K41" s="310"/>
      <c r="L41" s="104"/>
      <c r="M41" s="104"/>
      <c r="N41" s="104"/>
      <c r="O41" s="311"/>
      <c r="P41" s="81"/>
      <c r="Q41" s="81"/>
      <c r="R41" s="81"/>
      <c r="V41" s="81"/>
    </row>
    <row r="42" spans="2:22" ht="69.95" customHeight="1">
      <c r="B42" s="50"/>
      <c r="C42" s="50"/>
      <c r="D42" s="12"/>
      <c r="E42" s="12"/>
      <c r="F42" s="511" t="s">
        <v>416</v>
      </c>
      <c r="G42" s="511"/>
      <c r="H42" s="511"/>
      <c r="I42" s="81"/>
      <c r="J42" s="81"/>
      <c r="K42" s="312">
        <f>Working!G6</f>
        <v>4.4999999999999998E-2</v>
      </c>
      <c r="L42" s="313">
        <f>Working!G7</f>
        <v>0.05</v>
      </c>
      <c r="M42" s="313">
        <f>Working!G8</f>
        <v>5.5E-2</v>
      </c>
      <c r="N42" s="313">
        <f>Working!G9</f>
        <v>0.06</v>
      </c>
      <c r="O42" s="314">
        <f>Working!G10</f>
        <v>7.0000000000000007E-2</v>
      </c>
      <c r="P42" s="81"/>
      <c r="Q42" s="81"/>
      <c r="R42" s="81"/>
      <c r="V42" s="81"/>
    </row>
    <row r="43" spans="2:22" ht="69.95" customHeight="1">
      <c r="B43" s="50"/>
      <c r="C43" s="50"/>
      <c r="D43" s="12"/>
      <c r="E43" s="12"/>
      <c r="F43" s="511"/>
      <c r="G43" s="511"/>
      <c r="H43" s="511"/>
      <c r="I43" s="81"/>
      <c r="J43" s="81"/>
      <c r="K43" s="310"/>
      <c r="L43" s="104"/>
      <c r="M43" s="104"/>
      <c r="N43" s="104"/>
      <c r="O43" s="311"/>
      <c r="P43" s="81"/>
      <c r="Q43" s="81"/>
      <c r="R43" s="81"/>
      <c r="V43" s="81"/>
    </row>
    <row r="44" spans="2:22" ht="69.95" customHeight="1">
      <c r="B44" s="50"/>
      <c r="C44" s="50"/>
      <c r="D44" s="12"/>
      <c r="E44" s="12"/>
      <c r="F44" s="505" t="s">
        <v>384</v>
      </c>
      <c r="G44" s="505" t="s">
        <v>385</v>
      </c>
      <c r="H44" s="505" t="s">
        <v>4</v>
      </c>
      <c r="I44" s="81"/>
      <c r="J44" s="81"/>
      <c r="K44" s="315"/>
      <c r="L44" s="102"/>
      <c r="M44" s="102"/>
      <c r="N44" s="102"/>
      <c r="O44" s="103"/>
      <c r="P44" s="81"/>
      <c r="Q44" s="81"/>
      <c r="R44" s="81"/>
      <c r="V44" s="81"/>
    </row>
    <row r="45" spans="2:22" ht="69.95" customHeight="1" thickBot="1">
      <c r="B45" s="50"/>
      <c r="C45" s="50"/>
      <c r="D45" s="12"/>
      <c r="E45" s="12"/>
      <c r="F45" s="506"/>
      <c r="G45" s="506"/>
      <c r="H45" s="506"/>
      <c r="I45" s="81"/>
      <c r="J45" s="81"/>
      <c r="K45" s="508" t="s">
        <v>371</v>
      </c>
      <c r="L45" s="509"/>
      <c r="M45" s="509"/>
      <c r="N45" s="509"/>
      <c r="O45" s="510"/>
      <c r="P45" s="81"/>
      <c r="Q45" s="81"/>
      <c r="R45" s="81"/>
      <c r="V45" s="81"/>
    </row>
    <row r="46" spans="2:22" ht="69.95" customHeight="1">
      <c r="B46" s="50"/>
      <c r="C46" s="50"/>
      <c r="D46" s="12"/>
      <c r="E46" s="12"/>
      <c r="F46" s="503">
        <f>'working ZWL'!E16</f>
        <v>16.727499999999999</v>
      </c>
      <c r="G46" s="503">
        <f>'working ZWL'!F16</f>
        <v>17.7621</v>
      </c>
      <c r="H46" s="505">
        <f>'working ZWL'!H16</f>
        <v>17.244800000000001</v>
      </c>
      <c r="I46" s="81"/>
      <c r="J46" s="81"/>
      <c r="K46" s="81"/>
      <c r="L46" s="81"/>
      <c r="M46" s="81"/>
      <c r="N46" s="81"/>
      <c r="O46" s="81"/>
      <c r="P46" s="81"/>
      <c r="Q46" s="81"/>
      <c r="R46" s="81"/>
      <c r="V46" s="81"/>
    </row>
    <row r="47" spans="2:22" ht="36.75">
      <c r="B47" s="50"/>
      <c r="C47" s="50"/>
      <c r="D47" s="12"/>
      <c r="E47" s="12"/>
      <c r="F47" s="504"/>
      <c r="G47" s="504"/>
      <c r="H47" s="506"/>
      <c r="I47" s="81"/>
      <c r="J47" s="81"/>
      <c r="K47" s="81"/>
      <c r="L47" s="81"/>
      <c r="M47" s="81"/>
      <c r="N47" s="81"/>
      <c r="O47" s="81"/>
      <c r="P47" s="81"/>
      <c r="Q47" s="81"/>
      <c r="R47" s="81"/>
      <c r="V47" s="81"/>
    </row>
    <row r="48" spans="2:22" ht="74.25" customHeight="1" thickBot="1">
      <c r="B48" s="50"/>
      <c r="C48" s="50"/>
      <c r="D48" s="12"/>
      <c r="E48" s="12"/>
      <c r="F48" s="50"/>
      <c r="G48" s="50"/>
      <c r="H48" s="50"/>
      <c r="I48" s="81"/>
      <c r="J48" s="81"/>
      <c r="K48" s="336" t="s">
        <v>378</v>
      </c>
      <c r="M48" s="81"/>
      <c r="N48" s="81"/>
      <c r="O48" s="85"/>
      <c r="P48" s="81"/>
      <c r="Q48" s="81"/>
      <c r="R48" s="81"/>
      <c r="V48" s="81"/>
    </row>
    <row r="49" spans="2:22" ht="52.5" thickBot="1">
      <c r="B49" s="50"/>
      <c r="C49" s="50"/>
      <c r="D49" s="12"/>
      <c r="E49" s="12"/>
      <c r="G49" s="25"/>
      <c r="H49" s="25"/>
      <c r="I49" s="81"/>
      <c r="J49" s="81"/>
      <c r="K49" s="69" t="str">
        <f>Working!F14</f>
        <v>1 Month</v>
      </c>
      <c r="L49" s="324" t="str">
        <f>Working!F15</f>
        <v>3 Months</v>
      </c>
      <c r="M49" s="324" t="str">
        <f>Working!F16</f>
        <v>6 Months</v>
      </c>
      <c r="N49" s="309">
        <f>Working!G17</f>
        <v>1.8945000000000001</v>
      </c>
      <c r="P49" s="81"/>
      <c r="Q49" s="81"/>
      <c r="R49" s="81"/>
      <c r="V49" s="81"/>
    </row>
    <row r="50" spans="2:22" ht="51.75">
      <c r="B50" s="50"/>
      <c r="C50" s="50"/>
      <c r="D50" s="12"/>
      <c r="E50" s="12"/>
      <c r="F50" s="42"/>
      <c r="G50" s="43"/>
      <c r="H50" s="44"/>
      <c r="I50" s="43"/>
      <c r="J50" s="44"/>
      <c r="K50" s="310"/>
      <c r="L50" s="104"/>
      <c r="M50" s="104"/>
      <c r="N50" s="311"/>
      <c r="P50" s="81"/>
      <c r="Q50" s="81"/>
      <c r="R50" s="81"/>
      <c r="V50" s="81"/>
    </row>
    <row r="51" spans="2:22" ht="51.75">
      <c r="B51" s="50"/>
      <c r="C51" s="50"/>
      <c r="D51" s="12"/>
      <c r="E51" s="12"/>
      <c r="G51" s="25"/>
      <c r="H51" s="24"/>
      <c r="I51" s="24"/>
      <c r="J51" s="24"/>
      <c r="K51" s="312"/>
      <c r="L51" s="313"/>
      <c r="M51" s="313"/>
      <c r="N51" s="314"/>
      <c r="P51" s="81"/>
      <c r="Q51" s="81"/>
      <c r="R51" s="81"/>
      <c r="V51" s="81"/>
    </row>
    <row r="52" spans="2:22" ht="52.5" thickBot="1">
      <c r="B52" s="50"/>
      <c r="C52" s="50"/>
      <c r="D52" s="12"/>
      <c r="E52" s="12"/>
      <c r="F52" s="26"/>
      <c r="G52" s="24"/>
      <c r="H52" s="24"/>
      <c r="I52" s="24"/>
      <c r="J52" s="24"/>
      <c r="K52" s="325">
        <f>Working!G14</f>
        <v>1.6608800000000001</v>
      </c>
      <c r="L52" s="326">
        <f>Working!G15</f>
        <v>1.7941300000000002</v>
      </c>
      <c r="M52" s="326">
        <f>Working!G16:G16</f>
        <v>1.8217500000000002</v>
      </c>
      <c r="N52" s="327">
        <f>Working!G17</f>
        <v>1.8945000000000001</v>
      </c>
    </row>
    <row r="53" spans="2:22" ht="83.25" customHeight="1">
      <c r="B53" s="50"/>
      <c r="C53" s="50"/>
      <c r="D53" s="12"/>
      <c r="E53" s="12"/>
      <c r="F53" s="527"/>
      <c r="G53" s="527"/>
      <c r="H53" s="527"/>
      <c r="I53" s="527"/>
      <c r="J53" s="527"/>
      <c r="K53" s="527"/>
      <c r="L53" s="527"/>
      <c r="M53" s="527"/>
      <c r="N53" s="527"/>
      <c r="O53" s="527"/>
      <c r="P53" s="6"/>
      <c r="Q53" s="6"/>
      <c r="R53" s="6"/>
      <c r="S53" s="423"/>
      <c r="T53" s="422"/>
    </row>
    <row r="54" spans="2:22" ht="36.75">
      <c r="B54" s="50"/>
      <c r="C54" s="50"/>
      <c r="D54" s="12"/>
      <c r="E54" s="12"/>
      <c r="G54" s="13"/>
      <c r="J54" s="13"/>
      <c r="K54" s="13"/>
      <c r="L54" s="13"/>
      <c r="M54" s="13"/>
      <c r="N54" s="13"/>
      <c r="O54" s="13"/>
      <c r="P54" s="13"/>
      <c r="Q54" s="13"/>
      <c r="R54" s="13"/>
      <c r="S54" s="422"/>
      <c r="T54" s="422"/>
    </row>
    <row r="55" spans="2:22" ht="36.75">
      <c r="B55" s="50"/>
      <c r="C55" s="50"/>
      <c r="D55" s="12"/>
      <c r="E55" s="12"/>
      <c r="F55" s="13"/>
      <c r="G55" s="13"/>
      <c r="J55" s="13"/>
      <c r="K55" s="13"/>
      <c r="L55" s="13"/>
      <c r="M55" s="13"/>
      <c r="N55" s="13"/>
      <c r="O55" s="13"/>
      <c r="P55" s="13"/>
      <c r="Q55" s="13"/>
      <c r="R55" s="13"/>
      <c r="S55" s="422"/>
      <c r="T55" s="422"/>
    </row>
    <row r="56" spans="2:22" ht="409.6" customHeight="1">
      <c r="B56" s="50"/>
      <c r="C56" s="50"/>
      <c r="D56" s="12"/>
      <c r="E56" s="12"/>
      <c r="F56" s="347" t="s">
        <v>30</v>
      </c>
      <c r="G56" s="21"/>
      <c r="H56" s="21"/>
      <c r="I56" s="22"/>
      <c r="J56" s="20"/>
      <c r="K56" s="20"/>
      <c r="L56" s="20"/>
      <c r="M56" s="20"/>
      <c r="N56" s="20"/>
      <c r="O56" s="20"/>
      <c r="P56" s="13"/>
      <c r="Q56" s="13"/>
      <c r="R56" s="13"/>
      <c r="S56" s="422"/>
      <c r="T56" s="422"/>
    </row>
    <row r="57" spans="2:22" ht="50.25">
      <c r="B57" s="50"/>
      <c r="C57" s="50"/>
      <c r="D57" s="12"/>
      <c r="E57" s="12"/>
      <c r="F57" s="22" t="s">
        <v>66</v>
      </c>
      <c r="G57" s="22"/>
      <c r="H57" s="22"/>
      <c r="I57" s="23" t="s">
        <v>67</v>
      </c>
      <c r="J57" s="13"/>
      <c r="K57" s="13"/>
      <c r="L57" s="53"/>
      <c r="M57" s="53"/>
      <c r="N57" s="13"/>
      <c r="O57" s="13"/>
      <c r="P57" s="13"/>
      <c r="Q57" s="13"/>
      <c r="R57" s="13"/>
      <c r="S57" s="422"/>
      <c r="T57" s="422"/>
    </row>
    <row r="58" spans="2:22" ht="50.25">
      <c r="B58" s="50"/>
      <c r="C58" s="50"/>
      <c r="D58" s="12"/>
      <c r="E58" s="12"/>
      <c r="F58" s="22" t="s">
        <v>47</v>
      </c>
      <c r="G58" s="22"/>
      <c r="H58" s="22"/>
      <c r="I58" s="23" t="s">
        <v>48</v>
      </c>
      <c r="J58" s="13"/>
      <c r="K58" s="14"/>
      <c r="L58" s="53"/>
      <c r="M58" s="53"/>
      <c r="N58" s="13"/>
      <c r="O58" s="13"/>
      <c r="P58" s="13"/>
      <c r="Q58" s="13"/>
      <c r="R58" s="13"/>
      <c r="S58" s="422"/>
      <c r="T58" s="422"/>
    </row>
    <row r="59" spans="2:22" ht="50.25">
      <c r="B59" s="50"/>
      <c r="C59" s="50"/>
      <c r="D59" s="12"/>
      <c r="E59" s="12"/>
      <c r="F59" s="22" t="s">
        <v>31</v>
      </c>
      <c r="G59" s="22"/>
      <c r="H59" s="22"/>
      <c r="I59" s="23" t="s">
        <v>32</v>
      </c>
      <c r="J59" s="13"/>
      <c r="K59" s="14"/>
      <c r="L59" s="53"/>
      <c r="M59" s="53"/>
      <c r="N59" s="13"/>
      <c r="O59" s="13"/>
      <c r="P59" s="13"/>
      <c r="Q59" s="13"/>
      <c r="R59" s="13"/>
      <c r="S59" s="422"/>
      <c r="T59" s="422"/>
    </row>
    <row r="60" spans="2:22" ht="50.25">
      <c r="B60" s="50"/>
      <c r="C60" s="50"/>
      <c r="D60" s="12"/>
      <c r="E60" s="12"/>
      <c r="F60" s="22" t="s">
        <v>111</v>
      </c>
      <c r="G60" s="22"/>
      <c r="H60" s="22"/>
      <c r="I60" s="23" t="s">
        <v>112</v>
      </c>
      <c r="J60" s="13"/>
      <c r="K60" s="14"/>
      <c r="L60" s="13"/>
      <c r="M60" s="13"/>
      <c r="N60" s="13"/>
      <c r="O60" s="13"/>
      <c r="P60" s="13"/>
      <c r="Q60" s="13"/>
      <c r="R60" s="13"/>
      <c r="S60" s="422"/>
      <c r="T60" s="422"/>
    </row>
    <row r="61" spans="2:22" ht="50.25">
      <c r="B61" s="50"/>
      <c r="C61" s="50"/>
      <c r="D61" s="12"/>
      <c r="E61" s="12"/>
      <c r="F61" s="22"/>
      <c r="G61" s="22"/>
      <c r="H61" s="22"/>
      <c r="I61" s="23"/>
      <c r="J61" s="13"/>
      <c r="K61" s="14"/>
      <c r="L61" s="13"/>
      <c r="M61" s="13"/>
      <c r="N61" s="13"/>
      <c r="O61" s="13"/>
      <c r="P61" s="13"/>
      <c r="Q61" s="13"/>
      <c r="R61" s="13"/>
      <c r="S61" s="422"/>
      <c r="T61" s="422"/>
    </row>
    <row r="62" spans="2:22" ht="36.75">
      <c r="B62" s="50"/>
      <c r="C62" s="50"/>
      <c r="D62" s="12"/>
      <c r="E62" s="12"/>
      <c r="F62" s="13"/>
      <c r="G62" s="13"/>
      <c r="H62" s="13"/>
      <c r="I62" s="13"/>
      <c r="J62" s="13"/>
      <c r="K62" s="14"/>
      <c r="L62" s="13"/>
      <c r="M62" s="13"/>
      <c r="N62" s="13"/>
      <c r="P62" s="13"/>
      <c r="Q62" s="13"/>
      <c r="R62" s="13"/>
      <c r="S62" s="422"/>
      <c r="T62" s="422"/>
    </row>
    <row r="63" spans="2:22" ht="36.75">
      <c r="B63" s="50"/>
      <c r="C63" s="50"/>
      <c r="D63" s="12"/>
      <c r="E63" s="12"/>
      <c r="R63" s="13"/>
      <c r="S63" s="422"/>
      <c r="T63" s="422"/>
    </row>
    <row r="64" spans="2:22" ht="36.75">
      <c r="B64" s="50"/>
      <c r="C64" s="50"/>
      <c r="D64" s="15"/>
      <c r="E64" s="15"/>
      <c r="R64" s="13"/>
      <c r="S64" s="422"/>
      <c r="T64" s="422"/>
    </row>
    <row r="65" spans="2:20" ht="33" customHeight="1">
      <c r="B65" s="50"/>
      <c r="C65" s="50"/>
      <c r="D65" s="12"/>
      <c r="E65" s="12"/>
      <c r="R65" s="13"/>
      <c r="S65" s="422"/>
      <c r="T65" s="422"/>
    </row>
    <row r="66" spans="2:20" ht="36.75">
      <c r="B66" s="50"/>
      <c r="C66" s="50"/>
      <c r="D66" s="12"/>
      <c r="E66" s="12"/>
      <c r="R66" s="13"/>
      <c r="S66" s="422"/>
      <c r="T66" s="422"/>
    </row>
    <row r="67" spans="2:20">
      <c r="D67" s="12"/>
      <c r="E67" s="12"/>
      <c r="R67" s="13"/>
      <c r="S67" s="422"/>
      <c r="T67" s="422"/>
    </row>
    <row r="68" spans="2:20">
      <c r="D68" s="12"/>
      <c r="E68" s="12"/>
      <c r="R68" s="13"/>
      <c r="S68" s="422"/>
      <c r="T68" s="422"/>
    </row>
    <row r="69" spans="2:20">
      <c r="D69" s="12"/>
      <c r="E69" s="12"/>
      <c r="R69" s="13"/>
      <c r="S69" s="422"/>
      <c r="T69" s="422"/>
    </row>
    <row r="70" spans="2:20">
      <c r="D70" s="12"/>
      <c r="E70" s="12"/>
      <c r="R70" s="13"/>
      <c r="S70" s="422"/>
      <c r="T70" s="422"/>
    </row>
    <row r="71" spans="2:20">
      <c r="D71" s="12"/>
      <c r="E71" s="12"/>
      <c r="R71" s="13"/>
      <c r="S71" s="422"/>
      <c r="T71" s="422"/>
    </row>
    <row r="72" spans="2:20">
      <c r="D72" s="12"/>
      <c r="E72" s="12"/>
      <c r="R72" s="13"/>
      <c r="S72" s="422"/>
      <c r="T72" s="422"/>
    </row>
    <row r="73" spans="2:20">
      <c r="D73" s="12"/>
      <c r="E73" s="12"/>
      <c r="R73" s="13"/>
      <c r="S73" s="422"/>
      <c r="T73" s="422"/>
    </row>
    <row r="74" spans="2:20">
      <c r="D74" s="12"/>
      <c r="E74" s="12"/>
      <c r="R74" s="13"/>
      <c r="S74" s="422"/>
      <c r="T74" s="422"/>
    </row>
    <row r="75" spans="2:20">
      <c r="D75" s="15"/>
      <c r="E75" s="15"/>
      <c r="F75" s="16"/>
      <c r="G75" s="15"/>
      <c r="H75" s="15"/>
      <c r="I75" s="15"/>
      <c r="J75" s="12"/>
      <c r="O75" s="13"/>
      <c r="P75" s="13"/>
      <c r="Q75" s="13"/>
      <c r="R75" s="13"/>
      <c r="S75" s="422"/>
      <c r="T75" s="422"/>
    </row>
    <row r="76" spans="2:20">
      <c r="D76" s="15"/>
      <c r="E76" s="15"/>
      <c r="F76" s="15"/>
      <c r="G76" s="15"/>
      <c r="H76" s="15"/>
      <c r="I76" s="15"/>
      <c r="J76" s="16"/>
      <c r="K76" s="16"/>
      <c r="L76" s="16"/>
      <c r="M76" s="13"/>
      <c r="N76" s="13"/>
      <c r="O76" s="13"/>
      <c r="P76" s="13"/>
      <c r="Q76" s="13"/>
      <c r="R76" s="13"/>
      <c r="S76" s="422"/>
      <c r="T76" s="422"/>
    </row>
    <row r="77" spans="2:20">
      <c r="D77" s="15"/>
      <c r="E77" s="15"/>
      <c r="F77" s="15"/>
      <c r="G77" s="15"/>
      <c r="H77" s="15"/>
      <c r="I77" s="15"/>
      <c r="J77" s="15"/>
      <c r="K77" s="15"/>
      <c r="L77" s="15"/>
      <c r="M77" s="15"/>
      <c r="N77" s="13"/>
      <c r="O77" s="13"/>
      <c r="P77" s="13"/>
      <c r="Q77" s="13"/>
      <c r="R77" s="13"/>
      <c r="S77" s="422"/>
      <c r="T77" s="422"/>
    </row>
    <row r="78" spans="2:20">
      <c r="D78" s="15"/>
      <c r="E78" s="15"/>
      <c r="F78" s="15"/>
      <c r="G78" s="15"/>
      <c r="H78" s="15"/>
      <c r="I78" s="15"/>
      <c r="J78" s="15"/>
      <c r="K78" s="15"/>
      <c r="L78" s="15"/>
      <c r="M78" s="15"/>
      <c r="N78" s="13"/>
      <c r="O78" s="13"/>
      <c r="P78" s="13"/>
      <c r="Q78" s="13"/>
      <c r="R78" s="13"/>
      <c r="S78" s="422"/>
      <c r="T78" s="422"/>
    </row>
    <row r="79" spans="2:20">
      <c r="D79" s="15"/>
      <c r="E79" s="15"/>
      <c r="F79" s="15"/>
      <c r="G79" s="15"/>
      <c r="H79" s="15"/>
      <c r="I79" s="15"/>
      <c r="J79" s="15"/>
      <c r="K79" s="15"/>
      <c r="L79" s="15"/>
      <c r="M79" s="15"/>
      <c r="N79" s="13"/>
      <c r="O79" s="13"/>
      <c r="P79" s="13"/>
      <c r="Q79" s="13"/>
      <c r="R79" s="13"/>
      <c r="S79" s="422"/>
      <c r="T79" s="422"/>
    </row>
    <row r="80" spans="2:20">
      <c r="D80" s="12"/>
      <c r="E80" s="12"/>
      <c r="F80" s="15"/>
      <c r="G80" s="15"/>
      <c r="H80" s="15"/>
      <c r="I80" s="15"/>
      <c r="J80" s="15"/>
      <c r="K80" s="13"/>
      <c r="L80" s="13"/>
      <c r="M80" s="13"/>
      <c r="N80" s="13"/>
      <c r="O80" s="13"/>
      <c r="P80" s="13"/>
      <c r="Q80" s="13"/>
      <c r="R80" s="13"/>
      <c r="S80" s="422"/>
      <c r="T80" s="422"/>
    </row>
    <row r="81" spans="4:20">
      <c r="D81" s="12"/>
      <c r="E81" s="12"/>
      <c r="F81" s="15"/>
      <c r="G81" s="15"/>
      <c r="H81" s="15"/>
      <c r="I81" s="15"/>
      <c r="J81" s="15"/>
      <c r="K81" s="13"/>
      <c r="L81" s="13"/>
      <c r="M81" s="13"/>
      <c r="N81" s="13"/>
      <c r="O81" s="13"/>
      <c r="P81" s="13"/>
      <c r="Q81" s="13"/>
      <c r="R81" s="13"/>
      <c r="S81" s="422"/>
      <c r="T81" s="422"/>
    </row>
    <row r="82" spans="4:20">
      <c r="D82" s="12"/>
      <c r="E82" s="12"/>
      <c r="F82" s="15"/>
      <c r="G82" s="15"/>
      <c r="H82" s="15"/>
      <c r="I82" s="15"/>
      <c r="J82" s="15"/>
      <c r="K82" s="13"/>
      <c r="L82" s="13"/>
      <c r="M82" s="13"/>
      <c r="N82" s="13"/>
      <c r="O82" s="13"/>
      <c r="P82" s="13"/>
      <c r="Q82" s="13"/>
      <c r="R82" s="13"/>
      <c r="S82" s="422"/>
      <c r="T82" s="422"/>
    </row>
    <row r="83" spans="4:20">
      <c r="D83" s="12"/>
      <c r="E83" s="12"/>
      <c r="F83" s="15"/>
      <c r="G83" s="15"/>
      <c r="H83" s="15"/>
      <c r="I83" s="15"/>
      <c r="J83" s="15"/>
      <c r="K83" s="13"/>
      <c r="L83" s="13"/>
      <c r="M83" s="13"/>
      <c r="N83" s="13"/>
      <c r="O83" s="13"/>
      <c r="P83" s="13"/>
      <c r="Q83" s="13"/>
      <c r="R83" s="13"/>
      <c r="S83" s="422"/>
      <c r="T83" s="422"/>
    </row>
    <row r="84" spans="4:20">
      <c r="D84" s="12"/>
      <c r="E84" s="12"/>
      <c r="F84" s="15"/>
      <c r="G84" s="15"/>
      <c r="H84" s="15"/>
      <c r="I84" s="15"/>
      <c r="J84" s="15"/>
      <c r="K84" s="13"/>
      <c r="L84" s="13"/>
      <c r="M84" s="13"/>
      <c r="N84" s="13"/>
      <c r="O84" s="13"/>
      <c r="P84" s="13"/>
      <c r="Q84" s="13"/>
      <c r="R84" s="13"/>
      <c r="S84" s="422"/>
      <c r="T84" s="422"/>
    </row>
    <row r="85" spans="4:20" ht="14.25" customHeight="1">
      <c r="D85" s="12"/>
      <c r="E85" s="12"/>
      <c r="F85" s="15"/>
      <c r="G85" s="15"/>
      <c r="H85" s="15"/>
      <c r="I85" s="15"/>
      <c r="J85" s="15"/>
      <c r="K85" s="13"/>
      <c r="L85" s="13"/>
      <c r="M85" s="13"/>
      <c r="N85" s="13"/>
      <c r="O85" s="13"/>
      <c r="P85" s="13"/>
      <c r="Q85" s="13"/>
      <c r="R85" s="13"/>
      <c r="S85" s="422"/>
      <c r="T85" s="422"/>
    </row>
    <row r="86" spans="4:20" ht="14.25" customHeight="1">
      <c r="D86" s="12"/>
      <c r="E86" s="12"/>
      <c r="F86" s="15"/>
      <c r="G86" s="15"/>
      <c r="H86" s="15"/>
      <c r="I86" s="15"/>
      <c r="J86" s="15"/>
      <c r="K86" s="13"/>
      <c r="L86" s="13"/>
      <c r="M86" s="13"/>
      <c r="N86" s="13"/>
      <c r="O86" s="13"/>
      <c r="P86" s="13"/>
      <c r="Q86" s="13"/>
      <c r="R86" s="13"/>
      <c r="S86" s="422"/>
      <c r="T86" s="422"/>
    </row>
    <row r="87" spans="4:20" ht="14.25" customHeight="1">
      <c r="D87" s="12"/>
      <c r="E87" s="12"/>
      <c r="F87" s="15"/>
      <c r="G87" s="15"/>
      <c r="H87" s="15"/>
      <c r="I87" s="15"/>
      <c r="J87" s="15"/>
      <c r="K87" s="13"/>
      <c r="L87" s="13"/>
      <c r="M87" s="13"/>
      <c r="N87" s="13"/>
      <c r="O87" s="13"/>
      <c r="P87" s="13"/>
      <c r="Q87" s="13"/>
      <c r="R87" s="13"/>
      <c r="S87" s="422"/>
      <c r="T87" s="422"/>
    </row>
    <row r="88" spans="4:20" ht="23.25" customHeight="1">
      <c r="D88" s="12"/>
      <c r="E88" s="12"/>
      <c r="F88" s="15"/>
      <c r="G88" s="15"/>
      <c r="H88" s="15"/>
      <c r="I88" s="15"/>
      <c r="K88" s="13"/>
      <c r="L88" s="13"/>
      <c r="M88" s="13"/>
      <c r="N88" s="13"/>
      <c r="O88" s="13"/>
      <c r="P88" s="13"/>
      <c r="Q88" s="13"/>
      <c r="R88" s="13"/>
      <c r="S88" s="422"/>
      <c r="T88" s="422"/>
    </row>
    <row r="89" spans="4:20" ht="14.25" customHeight="1">
      <c r="D89" s="12"/>
      <c r="E89" s="12"/>
      <c r="F89" s="15"/>
      <c r="G89" s="15"/>
      <c r="H89" s="15"/>
      <c r="I89" s="15"/>
      <c r="J89" s="15"/>
      <c r="K89" s="13"/>
      <c r="L89" s="13"/>
      <c r="M89" s="13"/>
      <c r="N89" s="13"/>
      <c r="O89" s="13"/>
      <c r="P89" s="13"/>
      <c r="Q89" s="13"/>
      <c r="R89" s="13"/>
      <c r="S89" s="422"/>
      <c r="T89" s="422"/>
    </row>
    <row r="90" spans="4:20" ht="14.25" customHeight="1">
      <c r="D90" s="12"/>
      <c r="E90" s="12"/>
      <c r="F90" s="15"/>
      <c r="G90" s="15"/>
      <c r="H90" s="15"/>
      <c r="I90" s="15"/>
      <c r="J90" s="15"/>
      <c r="K90" s="13"/>
      <c r="L90" s="13"/>
      <c r="M90" s="13"/>
      <c r="N90" s="13"/>
      <c r="O90" s="13"/>
      <c r="P90" s="13"/>
      <c r="Q90" s="13"/>
      <c r="R90" s="13"/>
      <c r="S90" s="422"/>
      <c r="T90" s="422"/>
    </row>
    <row r="91" spans="4:20" ht="14.25" customHeight="1">
      <c r="D91" s="12"/>
      <c r="E91" s="12"/>
      <c r="F91" s="15"/>
      <c r="G91" s="15"/>
      <c r="H91" s="15"/>
      <c r="I91" s="15"/>
      <c r="J91" s="15"/>
      <c r="K91" s="13"/>
      <c r="L91" s="13"/>
      <c r="M91" s="13"/>
      <c r="N91" s="13"/>
      <c r="O91" s="13"/>
      <c r="P91" s="13"/>
      <c r="Q91" s="13"/>
      <c r="R91" s="13"/>
      <c r="S91" s="422"/>
      <c r="T91" s="422"/>
    </row>
    <row r="92" spans="4:20" ht="14.25" customHeight="1">
      <c r="D92" s="12"/>
      <c r="E92" s="12"/>
      <c r="F92" s="15"/>
      <c r="G92" s="15"/>
      <c r="H92" s="15"/>
      <c r="I92" s="15"/>
      <c r="J92" s="15"/>
      <c r="K92" s="13"/>
      <c r="L92" s="13"/>
      <c r="M92" s="13"/>
      <c r="N92" s="13"/>
      <c r="O92" s="13"/>
      <c r="P92" s="13"/>
      <c r="Q92" s="13"/>
      <c r="R92" s="13"/>
      <c r="S92" s="422"/>
      <c r="T92" s="422"/>
    </row>
    <row r="93" spans="4:20">
      <c r="D93" s="12"/>
      <c r="E93" s="12"/>
      <c r="F93" s="15"/>
      <c r="G93" s="15"/>
      <c r="H93" s="15"/>
      <c r="I93" s="15"/>
      <c r="J93" s="15"/>
      <c r="K93" s="13"/>
      <c r="L93" s="13"/>
      <c r="M93" s="13"/>
      <c r="N93" s="13"/>
      <c r="O93" s="13"/>
      <c r="P93" s="13"/>
      <c r="Q93" s="13"/>
      <c r="R93" s="13"/>
      <c r="S93" s="422"/>
      <c r="T93" s="422"/>
    </row>
    <row r="94" spans="4:20">
      <c r="D94" s="12"/>
      <c r="E94" s="12"/>
      <c r="F94" s="15"/>
      <c r="G94" s="15"/>
      <c r="H94" s="15"/>
      <c r="I94" s="15"/>
      <c r="K94" s="13"/>
      <c r="L94" s="13"/>
      <c r="M94" s="13"/>
      <c r="N94" s="13"/>
      <c r="O94" s="13"/>
      <c r="P94" s="13"/>
      <c r="Q94" s="13"/>
      <c r="R94" s="13"/>
      <c r="S94" s="422"/>
      <c r="T94" s="422"/>
    </row>
    <row r="95" spans="4:20">
      <c r="D95" s="12"/>
      <c r="E95" s="12"/>
      <c r="F95" s="15"/>
      <c r="G95" s="15"/>
      <c r="H95" s="15"/>
      <c r="I95" s="15"/>
      <c r="J95" s="15"/>
      <c r="K95" s="13"/>
      <c r="L95" s="13"/>
      <c r="M95" s="13"/>
      <c r="N95" s="13"/>
      <c r="O95" s="13"/>
      <c r="P95" s="13"/>
      <c r="Q95" s="13"/>
      <c r="R95" s="13"/>
      <c r="S95" s="422"/>
      <c r="T95" s="422"/>
    </row>
    <row r="96" spans="4:20">
      <c r="D96" s="12"/>
      <c r="E96" s="12"/>
      <c r="F96" s="15"/>
      <c r="G96" s="15"/>
      <c r="H96" s="15"/>
      <c r="I96" s="15"/>
      <c r="J96" s="15"/>
      <c r="K96" s="13"/>
      <c r="L96" s="13"/>
      <c r="M96" s="13"/>
      <c r="N96" s="13"/>
      <c r="O96" s="13"/>
      <c r="P96" s="13"/>
      <c r="Q96" s="13"/>
      <c r="R96" s="13"/>
      <c r="S96" s="422"/>
      <c r="T96" s="422"/>
    </row>
    <row r="97" spans="4:20">
      <c r="D97" s="12"/>
      <c r="E97" s="12"/>
      <c r="F97" s="15"/>
      <c r="G97" s="15"/>
      <c r="H97" s="15"/>
      <c r="I97" s="15"/>
      <c r="J97" s="15"/>
      <c r="K97" s="13"/>
      <c r="L97" s="13"/>
      <c r="M97" s="13"/>
      <c r="N97" s="13"/>
      <c r="O97" s="13"/>
      <c r="P97" s="13"/>
      <c r="Q97" s="13"/>
      <c r="R97" s="13"/>
      <c r="S97" s="422"/>
      <c r="T97" s="422"/>
    </row>
    <row r="98" spans="4:20">
      <c r="D98" s="12"/>
      <c r="E98" s="12"/>
      <c r="F98" s="15"/>
      <c r="G98" s="15"/>
      <c r="H98" s="15"/>
      <c r="I98" s="15"/>
      <c r="J98" s="15"/>
      <c r="K98" s="13"/>
      <c r="L98" s="13"/>
      <c r="M98" s="13"/>
      <c r="N98" s="13"/>
      <c r="O98" s="13"/>
      <c r="P98" s="13"/>
      <c r="Q98" s="13"/>
      <c r="R98" s="13"/>
      <c r="S98" s="422"/>
      <c r="T98" s="422"/>
    </row>
    <row r="99" spans="4:20">
      <c r="D99" s="12"/>
      <c r="E99" s="12"/>
      <c r="F99" s="15"/>
      <c r="G99" s="15"/>
      <c r="H99" s="15"/>
      <c r="I99" s="15"/>
      <c r="J99" s="15"/>
      <c r="K99" s="13"/>
      <c r="L99" s="13"/>
      <c r="M99" s="13"/>
      <c r="N99" s="13"/>
      <c r="O99" s="13"/>
      <c r="P99" s="13"/>
      <c r="Q99" s="13"/>
      <c r="R99" s="13"/>
      <c r="S99" s="422"/>
      <c r="T99" s="422"/>
    </row>
    <row r="100" spans="4:20">
      <c r="D100" s="12"/>
      <c r="E100" s="12"/>
      <c r="F100" s="15"/>
      <c r="G100" s="15"/>
      <c r="H100" s="15"/>
      <c r="I100" s="15"/>
      <c r="J100" s="15"/>
      <c r="K100" s="13"/>
      <c r="L100" s="13"/>
      <c r="M100" s="13"/>
      <c r="N100" s="13"/>
      <c r="O100" s="13"/>
      <c r="P100" s="13"/>
      <c r="Q100" s="13"/>
      <c r="R100" s="13"/>
      <c r="S100" s="422"/>
      <c r="T100" s="422"/>
    </row>
    <row r="101" spans="4:20">
      <c r="D101" s="12"/>
      <c r="E101" s="12"/>
      <c r="F101" s="15"/>
      <c r="G101" s="15"/>
      <c r="H101" s="15"/>
      <c r="I101" s="15"/>
      <c r="J101" s="15"/>
      <c r="K101" s="13"/>
      <c r="L101" s="13"/>
      <c r="M101" s="13"/>
      <c r="N101" s="13"/>
      <c r="O101" s="13"/>
      <c r="P101" s="13"/>
      <c r="Q101" s="13"/>
      <c r="R101" s="13"/>
      <c r="S101" s="422"/>
      <c r="T101" s="422"/>
    </row>
    <row r="102" spans="4:20">
      <c r="D102" s="12"/>
      <c r="E102" s="12"/>
      <c r="F102" s="15"/>
      <c r="G102" s="15"/>
      <c r="H102" s="15"/>
      <c r="I102" s="15"/>
      <c r="J102" s="15"/>
      <c r="K102" s="13"/>
      <c r="L102" s="13"/>
      <c r="M102" s="13"/>
      <c r="N102" s="13"/>
      <c r="O102" s="13"/>
      <c r="P102" s="13"/>
      <c r="Q102" s="13"/>
      <c r="R102" s="13"/>
      <c r="S102" s="422"/>
      <c r="T102" s="422"/>
    </row>
    <row r="103" spans="4:20">
      <c r="D103" s="12"/>
      <c r="E103" s="12"/>
      <c r="F103" s="15"/>
      <c r="G103" s="15"/>
      <c r="H103" s="15"/>
      <c r="I103" s="15"/>
      <c r="J103" s="15"/>
      <c r="K103" s="13"/>
      <c r="L103" s="13"/>
      <c r="M103" s="13"/>
      <c r="N103" s="13"/>
      <c r="O103" s="13"/>
      <c r="P103" s="13"/>
      <c r="Q103" s="13"/>
      <c r="R103" s="13"/>
      <c r="S103" s="422"/>
      <c r="T103" s="422"/>
    </row>
    <row r="104" spans="4:20">
      <c r="D104" s="12"/>
      <c r="E104" s="12"/>
      <c r="F104" s="15"/>
      <c r="G104" s="15"/>
      <c r="H104" s="15"/>
      <c r="I104" s="15"/>
      <c r="J104" s="15"/>
      <c r="K104" s="13"/>
      <c r="L104" s="13"/>
      <c r="M104" s="13"/>
      <c r="N104" s="13"/>
      <c r="O104" s="13"/>
      <c r="P104" s="13"/>
      <c r="Q104" s="13"/>
      <c r="R104" s="13"/>
      <c r="S104" s="422"/>
      <c r="T104" s="422"/>
    </row>
    <row r="105" spans="4:20">
      <c r="D105" s="12"/>
      <c r="E105" s="12"/>
      <c r="F105" s="15"/>
      <c r="G105" s="15"/>
      <c r="H105" s="15"/>
      <c r="I105" s="15"/>
      <c r="J105" s="15"/>
      <c r="K105" s="13"/>
      <c r="L105" s="13"/>
      <c r="M105" s="13"/>
      <c r="N105" s="13"/>
      <c r="O105" s="13"/>
      <c r="P105" s="13"/>
      <c r="Q105" s="13"/>
      <c r="R105" s="13"/>
      <c r="S105" s="422"/>
      <c r="T105" s="422"/>
    </row>
    <row r="106" spans="4:20">
      <c r="D106" s="12"/>
      <c r="E106" s="12"/>
      <c r="F106" s="15"/>
      <c r="G106" s="15"/>
      <c r="H106" s="13"/>
      <c r="I106" s="15"/>
      <c r="J106" s="15"/>
      <c r="K106" s="13"/>
      <c r="L106" s="13"/>
      <c r="M106" s="13"/>
      <c r="N106" s="13"/>
      <c r="O106" s="13"/>
      <c r="P106" s="13"/>
      <c r="Q106" s="13"/>
      <c r="R106" s="13"/>
      <c r="S106" s="422"/>
      <c r="T106" s="422"/>
    </row>
    <row r="107" spans="4:20">
      <c r="D107" s="12"/>
      <c r="E107" s="12"/>
      <c r="F107" s="15"/>
      <c r="G107" s="15"/>
      <c r="H107" s="15"/>
      <c r="I107" s="15"/>
      <c r="J107" s="15"/>
      <c r="K107" s="13"/>
      <c r="L107" s="13"/>
      <c r="M107" s="13"/>
      <c r="N107" s="13"/>
      <c r="O107" s="13"/>
      <c r="P107" s="13"/>
      <c r="Q107" s="13"/>
      <c r="R107" s="13"/>
      <c r="S107" s="422"/>
      <c r="T107" s="422"/>
    </row>
    <row r="108" spans="4:20">
      <c r="D108" s="12"/>
      <c r="E108" s="12"/>
      <c r="F108" s="15"/>
      <c r="G108" s="15"/>
      <c r="H108" s="15"/>
      <c r="I108" s="15"/>
      <c r="J108" s="15"/>
      <c r="K108" s="13"/>
      <c r="L108" s="13"/>
      <c r="M108" s="13"/>
      <c r="N108" s="13"/>
      <c r="O108" s="13"/>
      <c r="P108" s="13"/>
      <c r="Q108" s="13"/>
      <c r="R108" s="13"/>
      <c r="S108" s="422"/>
      <c r="T108" s="422"/>
    </row>
    <row r="109" spans="4:20">
      <c r="D109" s="12"/>
      <c r="E109" s="12"/>
      <c r="F109" s="15"/>
      <c r="G109" s="15"/>
      <c r="H109" s="15"/>
      <c r="I109" s="15"/>
      <c r="J109" s="15"/>
      <c r="K109" s="13"/>
      <c r="L109" s="13"/>
      <c r="M109" s="13"/>
      <c r="N109" s="13"/>
      <c r="O109" s="13"/>
      <c r="P109" s="13"/>
      <c r="Q109" s="13"/>
      <c r="R109" s="13"/>
      <c r="S109" s="422"/>
      <c r="T109" s="422"/>
    </row>
    <row r="110" spans="4:20">
      <c r="D110" s="12"/>
      <c r="E110" s="12"/>
      <c r="F110" s="15"/>
      <c r="G110" s="15"/>
      <c r="H110" s="15"/>
      <c r="I110" s="15"/>
      <c r="J110" s="15"/>
      <c r="K110" s="13"/>
      <c r="L110" s="13"/>
      <c r="M110" s="13"/>
      <c r="N110" s="13"/>
      <c r="O110" s="13"/>
      <c r="P110" s="13"/>
      <c r="Q110" s="13"/>
      <c r="R110" s="13"/>
      <c r="S110" s="422"/>
      <c r="T110" s="422"/>
    </row>
    <row r="111" spans="4:20">
      <c r="D111" s="12"/>
      <c r="E111" s="12"/>
      <c r="F111" s="15"/>
      <c r="G111" s="15"/>
      <c r="H111" s="15"/>
      <c r="I111" s="15"/>
      <c r="J111" s="15"/>
      <c r="K111" s="13"/>
      <c r="L111" s="13"/>
      <c r="M111" s="13"/>
      <c r="N111" s="13"/>
      <c r="O111" s="13"/>
      <c r="P111" s="13"/>
      <c r="Q111" s="13"/>
      <c r="R111" s="13"/>
      <c r="S111" s="422"/>
      <c r="T111" s="422"/>
    </row>
    <row r="112" spans="4:20">
      <c r="D112" s="12"/>
      <c r="E112" s="12"/>
      <c r="F112" s="15"/>
      <c r="G112" s="15"/>
      <c r="H112" s="15"/>
      <c r="I112" s="15"/>
      <c r="J112" s="15"/>
      <c r="K112" s="13"/>
      <c r="L112" s="13"/>
      <c r="M112" s="13"/>
      <c r="N112" s="13"/>
      <c r="O112" s="13"/>
      <c r="P112" s="13"/>
      <c r="Q112" s="13"/>
      <c r="R112" s="13"/>
      <c r="S112" s="422"/>
      <c r="T112" s="422"/>
    </row>
    <row r="113" spans="4:20">
      <c r="D113" s="12"/>
      <c r="E113" s="12"/>
      <c r="F113" s="15"/>
      <c r="G113" s="15"/>
      <c r="H113" s="15"/>
      <c r="I113" s="15"/>
      <c r="J113" s="15"/>
      <c r="K113" s="13"/>
      <c r="L113" s="13"/>
      <c r="M113" s="13"/>
      <c r="N113" s="13"/>
      <c r="O113" s="13"/>
      <c r="P113" s="13"/>
      <c r="Q113" s="13"/>
      <c r="R113" s="13"/>
      <c r="S113" s="422"/>
      <c r="T113" s="422"/>
    </row>
    <row r="114" spans="4:20">
      <c r="D114" s="12"/>
      <c r="E114" s="12"/>
      <c r="F114" s="15"/>
      <c r="G114" s="15"/>
      <c r="H114" s="15"/>
      <c r="I114" s="15"/>
      <c r="J114" s="15"/>
      <c r="K114" s="13"/>
      <c r="L114" s="13"/>
      <c r="M114" s="13"/>
      <c r="N114" s="13"/>
      <c r="O114" s="13"/>
      <c r="P114" s="13"/>
      <c r="Q114" s="13"/>
      <c r="R114" s="13"/>
      <c r="S114" s="422"/>
      <c r="T114" s="422"/>
    </row>
    <row r="115" spans="4:20">
      <c r="D115" s="12"/>
      <c r="E115" s="12"/>
      <c r="F115" s="15"/>
      <c r="G115" s="15"/>
      <c r="H115" s="15"/>
      <c r="I115" s="15"/>
      <c r="J115" s="15"/>
      <c r="K115" s="13"/>
      <c r="L115" s="13"/>
      <c r="M115" s="13"/>
      <c r="N115" s="13"/>
      <c r="O115" s="13"/>
      <c r="P115" s="13"/>
      <c r="Q115" s="13"/>
      <c r="R115" s="13"/>
      <c r="S115" s="422"/>
      <c r="T115" s="422"/>
    </row>
    <row r="116" spans="4:20">
      <c r="D116" s="12"/>
      <c r="E116" s="12"/>
      <c r="F116" s="15"/>
      <c r="G116" s="15"/>
      <c r="H116" s="15"/>
      <c r="I116" s="15"/>
      <c r="J116" s="15"/>
      <c r="K116" s="13"/>
      <c r="L116" s="13"/>
      <c r="M116" s="13"/>
      <c r="N116" s="13"/>
      <c r="O116" s="13"/>
      <c r="P116" s="13"/>
      <c r="Q116" s="13"/>
      <c r="R116" s="13"/>
      <c r="S116" s="422"/>
      <c r="T116" s="422"/>
    </row>
    <row r="117" spans="4:20">
      <c r="D117" s="12"/>
      <c r="E117" s="12"/>
      <c r="F117" s="15"/>
      <c r="G117" s="15"/>
      <c r="H117" s="15"/>
      <c r="I117" s="15"/>
      <c r="J117" s="15"/>
      <c r="K117" s="13"/>
      <c r="L117" s="13"/>
      <c r="M117" s="13"/>
      <c r="N117" s="13"/>
      <c r="O117" s="13"/>
      <c r="P117" s="13"/>
      <c r="Q117" s="13"/>
      <c r="R117" s="13"/>
      <c r="S117" s="422"/>
      <c r="T117" s="422"/>
    </row>
    <row r="118" spans="4:20">
      <c r="D118" s="12"/>
      <c r="E118" s="12"/>
      <c r="F118" s="15"/>
      <c r="G118" s="15"/>
      <c r="H118" s="15"/>
      <c r="I118" s="15"/>
      <c r="J118" s="15"/>
      <c r="K118" s="13"/>
      <c r="L118" s="13"/>
      <c r="M118" s="13"/>
      <c r="N118" s="13"/>
      <c r="O118" s="13"/>
      <c r="P118" s="13"/>
      <c r="Q118" s="13"/>
      <c r="R118" s="13"/>
      <c r="S118" s="422"/>
      <c r="T118" s="422"/>
    </row>
    <row r="119" spans="4:20">
      <c r="D119" s="12"/>
      <c r="E119" s="12"/>
      <c r="F119" s="15"/>
      <c r="G119" s="15"/>
      <c r="H119" s="15"/>
      <c r="I119" s="15"/>
      <c r="J119" s="15"/>
      <c r="K119" s="13"/>
      <c r="L119" s="13"/>
      <c r="M119" s="13"/>
      <c r="N119" s="13"/>
      <c r="O119" s="13"/>
      <c r="P119" s="13"/>
      <c r="Q119" s="13"/>
      <c r="R119" s="13"/>
      <c r="S119" s="422"/>
      <c r="T119" s="422"/>
    </row>
    <row r="120" spans="4:20">
      <c r="D120" s="12"/>
      <c r="E120" s="12"/>
      <c r="F120" s="15"/>
      <c r="G120" s="15"/>
      <c r="H120" s="15"/>
      <c r="I120" s="15"/>
      <c r="J120" s="15"/>
      <c r="K120" s="13"/>
      <c r="L120" s="13"/>
      <c r="M120" s="13"/>
      <c r="N120" s="13"/>
      <c r="O120" s="13"/>
      <c r="P120" s="13"/>
      <c r="Q120" s="13"/>
      <c r="R120" s="13"/>
      <c r="S120" s="422"/>
      <c r="T120" s="422"/>
    </row>
    <row r="121" spans="4:20">
      <c r="D121" s="12"/>
      <c r="E121" s="12"/>
      <c r="F121" s="15"/>
      <c r="G121" s="15"/>
      <c r="H121" s="15"/>
      <c r="I121" s="15"/>
      <c r="J121" s="15"/>
      <c r="K121" s="13"/>
      <c r="L121" s="13"/>
      <c r="M121" s="13"/>
      <c r="N121" s="13"/>
      <c r="O121" s="13"/>
      <c r="P121" s="13"/>
      <c r="Q121" s="13"/>
      <c r="R121" s="13"/>
      <c r="S121" s="422"/>
      <c r="T121" s="422"/>
    </row>
    <row r="122" spans="4:20">
      <c r="D122" s="12"/>
      <c r="E122" s="12"/>
      <c r="F122" s="15"/>
      <c r="G122" s="12"/>
      <c r="H122" s="12"/>
      <c r="I122" s="12"/>
      <c r="J122" s="15"/>
      <c r="K122" s="13"/>
      <c r="L122" s="13"/>
      <c r="M122" s="13"/>
      <c r="N122" s="13"/>
      <c r="O122" s="13"/>
      <c r="P122" s="13"/>
      <c r="Q122" s="13"/>
      <c r="R122" s="13"/>
      <c r="S122" s="422"/>
      <c r="T122" s="422"/>
    </row>
    <row r="123" spans="4:20">
      <c r="D123" s="12"/>
      <c r="E123" s="12"/>
      <c r="F123" s="15"/>
      <c r="G123" s="12"/>
      <c r="H123" s="12"/>
      <c r="I123" s="12"/>
      <c r="J123" s="15"/>
      <c r="K123" s="13"/>
      <c r="L123" s="13"/>
      <c r="M123" s="13"/>
      <c r="N123" s="13"/>
      <c r="O123" s="13"/>
      <c r="P123" s="13"/>
      <c r="Q123" s="13"/>
      <c r="R123" s="13"/>
      <c r="S123" s="422"/>
      <c r="T123" s="422"/>
    </row>
    <row r="124" spans="4:20">
      <c r="D124" s="12"/>
      <c r="E124" s="12"/>
      <c r="F124" s="15"/>
      <c r="G124" s="12"/>
      <c r="H124" s="12"/>
      <c r="I124" s="12"/>
      <c r="J124" s="15"/>
      <c r="K124" s="13"/>
      <c r="L124" s="13"/>
      <c r="M124" s="13"/>
      <c r="N124" s="13"/>
      <c r="O124" s="13"/>
      <c r="P124" s="13"/>
      <c r="Q124" s="13"/>
      <c r="R124" s="13"/>
      <c r="S124" s="422"/>
      <c r="T124" s="422"/>
    </row>
    <row r="125" spans="4:20">
      <c r="D125" s="12"/>
      <c r="E125" s="12"/>
      <c r="F125" s="15"/>
      <c r="G125" s="12"/>
      <c r="H125" s="12"/>
      <c r="I125" s="12"/>
      <c r="J125" s="15"/>
      <c r="K125" s="13"/>
      <c r="L125" s="13"/>
      <c r="M125" s="13"/>
      <c r="N125" s="13"/>
      <c r="O125" s="13"/>
      <c r="P125" s="13"/>
      <c r="Q125" s="13"/>
      <c r="R125" s="13"/>
      <c r="S125" s="422"/>
      <c r="T125" s="422"/>
    </row>
    <row r="126" spans="4:20">
      <c r="D126" s="12"/>
      <c r="E126" s="12"/>
      <c r="F126" s="15"/>
      <c r="G126" s="12"/>
      <c r="H126" s="12"/>
      <c r="I126" s="12"/>
      <c r="J126" s="15"/>
      <c r="K126" s="13"/>
      <c r="L126" s="13"/>
      <c r="M126" s="13"/>
      <c r="N126" s="13"/>
      <c r="O126" s="13"/>
      <c r="P126" s="13"/>
      <c r="Q126" s="13"/>
      <c r="R126" s="13"/>
      <c r="S126" s="422"/>
      <c r="T126" s="422"/>
    </row>
    <row r="127" spans="4:20">
      <c r="D127" s="12"/>
      <c r="E127" s="12"/>
      <c r="F127" s="15"/>
      <c r="G127" s="12"/>
      <c r="H127" s="12"/>
      <c r="I127" s="12"/>
      <c r="J127" s="15"/>
      <c r="K127" s="13"/>
      <c r="L127" s="13"/>
      <c r="M127" s="13"/>
      <c r="N127" s="13"/>
      <c r="O127" s="13"/>
      <c r="P127" s="13"/>
      <c r="Q127" s="13"/>
      <c r="R127" s="13"/>
      <c r="S127" s="422"/>
      <c r="T127" s="422"/>
    </row>
    <row r="128" spans="4:20">
      <c r="D128" s="12"/>
      <c r="E128" s="12"/>
      <c r="F128" s="15"/>
      <c r="G128" s="12"/>
      <c r="H128" s="12"/>
      <c r="I128" s="12"/>
      <c r="J128" s="15"/>
      <c r="K128" s="13"/>
      <c r="L128" s="13"/>
      <c r="M128" s="13"/>
      <c r="N128" s="13"/>
      <c r="O128" s="13"/>
      <c r="P128" s="13"/>
      <c r="Q128" s="13"/>
      <c r="R128" s="13"/>
      <c r="S128" s="422"/>
      <c r="T128" s="422"/>
    </row>
    <row r="129" spans="4:20">
      <c r="D129" s="12"/>
      <c r="E129" s="12"/>
      <c r="F129" s="15"/>
      <c r="G129" s="12"/>
      <c r="H129" s="12"/>
      <c r="I129" s="12"/>
      <c r="J129" s="15"/>
      <c r="K129" s="13"/>
      <c r="L129" s="13"/>
      <c r="M129" s="13"/>
      <c r="N129" s="13"/>
      <c r="P129" s="13"/>
      <c r="Q129" s="13"/>
      <c r="R129" s="13"/>
      <c r="S129" s="422"/>
      <c r="T129" s="422"/>
    </row>
    <row r="130" spans="4:20">
      <c r="D130" s="12"/>
      <c r="E130" s="12"/>
      <c r="F130" s="12"/>
      <c r="G130" s="12"/>
      <c r="H130" s="12"/>
      <c r="I130" s="12"/>
      <c r="J130" s="15"/>
      <c r="K130" s="13"/>
      <c r="L130" s="13"/>
      <c r="M130" s="13"/>
      <c r="N130" s="13"/>
    </row>
    <row r="131" spans="4:20">
      <c r="D131" s="12"/>
      <c r="E131" s="12"/>
      <c r="F131" s="12"/>
      <c r="G131" s="12"/>
      <c r="H131" s="12"/>
      <c r="I131" s="12"/>
      <c r="J131" s="12"/>
    </row>
    <row r="132" spans="4:20">
      <c r="D132" s="12"/>
      <c r="E132" s="12"/>
      <c r="F132" s="12"/>
      <c r="G132" s="12"/>
      <c r="H132" s="12"/>
      <c r="I132" s="12"/>
      <c r="J132" s="12"/>
    </row>
    <row r="133" spans="4:20">
      <c r="D133" s="12"/>
      <c r="E133" s="12"/>
      <c r="F133" s="12"/>
      <c r="G133" s="12"/>
      <c r="H133" s="12"/>
      <c r="I133" s="12"/>
      <c r="J133" s="12"/>
    </row>
    <row r="134" spans="4:20">
      <c r="D134" s="12"/>
      <c r="E134" s="12"/>
      <c r="F134" s="12"/>
      <c r="G134" s="12"/>
      <c r="H134" s="12"/>
      <c r="I134" s="12"/>
      <c r="J134" s="12"/>
    </row>
    <row r="135" spans="4:20">
      <c r="D135" s="12"/>
      <c r="E135" s="12"/>
      <c r="F135" s="12"/>
      <c r="G135" s="12"/>
      <c r="H135" s="12"/>
      <c r="I135" s="12"/>
      <c r="J135" s="12"/>
    </row>
    <row r="136" spans="4:20">
      <c r="D136" s="12"/>
      <c r="E136" s="12"/>
      <c r="F136" s="12"/>
      <c r="G136" s="12"/>
      <c r="H136" s="12"/>
      <c r="I136" s="12"/>
      <c r="J136" s="12"/>
    </row>
    <row r="137" spans="4:20">
      <c r="D137" s="12"/>
      <c r="E137" s="12"/>
      <c r="F137" s="12"/>
      <c r="G137" s="12"/>
      <c r="H137" s="12"/>
      <c r="I137" s="12"/>
      <c r="J137" s="12"/>
    </row>
    <row r="138" spans="4:20">
      <c r="D138" s="12"/>
      <c r="E138" s="12"/>
      <c r="F138" s="12"/>
      <c r="G138" s="12"/>
      <c r="H138" s="12"/>
      <c r="I138" s="12"/>
      <c r="J138" s="12"/>
    </row>
    <row r="139" spans="4:20">
      <c r="D139" s="12"/>
      <c r="E139" s="12"/>
      <c r="F139" s="12"/>
      <c r="G139" s="12"/>
      <c r="H139" s="12"/>
      <c r="I139" s="12"/>
      <c r="J139" s="12"/>
    </row>
    <row r="140" spans="4:20">
      <c r="D140" s="12"/>
      <c r="E140" s="12"/>
      <c r="F140" s="12"/>
      <c r="G140" s="12"/>
      <c r="H140" s="12"/>
      <c r="I140" s="12"/>
      <c r="J140" s="12"/>
    </row>
    <row r="141" spans="4:20">
      <c r="D141" s="12"/>
      <c r="E141" s="12"/>
      <c r="F141" s="12"/>
      <c r="G141" s="12"/>
      <c r="H141" s="12"/>
      <c r="I141" s="12"/>
      <c r="J141" s="12"/>
    </row>
    <row r="142" spans="4:20">
      <c r="D142" s="12"/>
      <c r="E142" s="12"/>
      <c r="F142" s="12"/>
      <c r="G142" s="12"/>
      <c r="H142" s="12"/>
      <c r="I142" s="12"/>
      <c r="J142" s="12"/>
    </row>
    <row r="143" spans="4:20">
      <c r="D143" s="12"/>
      <c r="E143" s="12"/>
      <c r="F143" s="12"/>
      <c r="G143" s="12"/>
      <c r="H143" s="12"/>
      <c r="I143" s="12"/>
      <c r="J143" s="12"/>
    </row>
    <row r="144" spans="4:20">
      <c r="D144" s="12"/>
      <c r="E144" s="12"/>
      <c r="F144" s="12"/>
      <c r="G144" s="12"/>
      <c r="H144" s="12"/>
      <c r="I144" s="12"/>
      <c r="J144" s="12"/>
    </row>
    <row r="145" spans="4:10">
      <c r="D145" s="12"/>
      <c r="E145" s="12"/>
      <c r="F145" s="12"/>
      <c r="G145" s="12"/>
      <c r="H145" s="12"/>
      <c r="I145" s="12"/>
      <c r="J145" s="12"/>
    </row>
    <row r="146" spans="4:10">
      <c r="D146" s="12"/>
      <c r="E146" s="12"/>
      <c r="F146" s="12"/>
      <c r="G146" s="12"/>
      <c r="H146" s="12"/>
      <c r="I146" s="12"/>
      <c r="J146" s="12"/>
    </row>
    <row r="147" spans="4:10">
      <c r="D147" s="12"/>
      <c r="E147" s="12"/>
      <c r="F147" s="12"/>
      <c r="G147" s="12"/>
      <c r="H147" s="12"/>
      <c r="I147" s="12"/>
      <c r="J147" s="12"/>
    </row>
    <row r="148" spans="4:10">
      <c r="D148" s="12"/>
      <c r="E148" s="12"/>
      <c r="F148" s="12"/>
      <c r="G148" s="12"/>
      <c r="H148" s="12"/>
      <c r="I148" s="12"/>
      <c r="J148" s="12"/>
    </row>
    <row r="149" spans="4:10">
      <c r="D149" s="12"/>
      <c r="E149" s="12"/>
      <c r="F149" s="12"/>
      <c r="G149" s="12"/>
      <c r="H149" s="12"/>
      <c r="I149" s="12"/>
      <c r="J149" s="12"/>
    </row>
    <row r="150" spans="4:10">
      <c r="D150" s="12"/>
      <c r="E150" s="12"/>
      <c r="F150" s="12"/>
      <c r="G150" s="12"/>
      <c r="H150" s="12"/>
      <c r="I150" s="12"/>
      <c r="J150" s="12"/>
    </row>
    <row r="151" spans="4:10">
      <c r="D151" s="12"/>
      <c r="E151" s="12"/>
      <c r="F151" s="12"/>
      <c r="G151" s="12"/>
      <c r="H151" s="12"/>
      <c r="I151" s="12"/>
      <c r="J151" s="12"/>
    </row>
    <row r="152" spans="4:10">
      <c r="D152" s="12"/>
      <c r="E152" s="12"/>
      <c r="F152" s="12"/>
      <c r="G152" s="12"/>
      <c r="H152" s="12"/>
      <c r="I152" s="12"/>
      <c r="J152" s="12"/>
    </row>
    <row r="153" spans="4:10">
      <c r="D153" s="12"/>
      <c r="E153" s="12"/>
      <c r="F153" s="12"/>
      <c r="G153" s="12"/>
      <c r="H153" s="12"/>
      <c r="I153" s="12"/>
      <c r="J153" s="12"/>
    </row>
    <row r="154" spans="4:10">
      <c r="D154" s="12"/>
      <c r="E154" s="12"/>
      <c r="F154" s="12"/>
      <c r="G154" s="12"/>
      <c r="H154" s="12"/>
      <c r="I154" s="12"/>
      <c r="J154" s="12"/>
    </row>
    <row r="155" spans="4:10">
      <c r="D155" s="12"/>
      <c r="E155" s="12"/>
      <c r="F155" s="12"/>
      <c r="G155" s="12"/>
      <c r="H155" s="12"/>
      <c r="I155" s="12"/>
      <c r="J155" s="12"/>
    </row>
    <row r="156" spans="4:10">
      <c r="D156" s="12"/>
      <c r="E156" s="12"/>
      <c r="F156" s="12"/>
      <c r="G156" s="12"/>
      <c r="H156" s="12"/>
      <c r="I156" s="12"/>
      <c r="J156" s="12"/>
    </row>
    <row r="157" spans="4:10">
      <c r="D157" s="12"/>
      <c r="E157" s="12"/>
      <c r="F157" s="12"/>
      <c r="G157" s="12"/>
      <c r="H157" s="12"/>
      <c r="I157" s="12"/>
      <c r="J157" s="12"/>
    </row>
    <row r="158" spans="4:10">
      <c r="D158" s="12"/>
      <c r="E158" s="12"/>
      <c r="F158" s="12"/>
      <c r="G158" s="12"/>
      <c r="H158" s="12"/>
      <c r="I158" s="12"/>
      <c r="J158" s="12"/>
    </row>
    <row r="159" spans="4:10">
      <c r="D159" s="12"/>
      <c r="E159" s="12"/>
      <c r="F159" s="12"/>
      <c r="G159" s="12"/>
      <c r="H159" s="12"/>
      <c r="I159" s="12"/>
      <c r="J159" s="12"/>
    </row>
    <row r="160" spans="4:10">
      <c r="D160" s="12"/>
      <c r="E160" s="12"/>
      <c r="F160" s="12"/>
      <c r="G160" s="12"/>
      <c r="H160" s="12"/>
      <c r="I160" s="12"/>
      <c r="J160" s="12"/>
    </row>
    <row r="161" spans="4:10">
      <c r="D161" s="12"/>
      <c r="E161" s="12"/>
      <c r="F161" s="12"/>
      <c r="G161" s="12"/>
      <c r="H161" s="12"/>
      <c r="I161" s="12"/>
      <c r="J161" s="12"/>
    </row>
    <row r="162" spans="4:10">
      <c r="D162" s="12"/>
      <c r="E162" s="12"/>
      <c r="F162" s="12"/>
      <c r="G162" s="12"/>
      <c r="H162" s="12"/>
      <c r="I162" s="12"/>
      <c r="J162" s="12"/>
    </row>
    <row r="163" spans="4:10">
      <c r="D163" s="12"/>
      <c r="E163" s="12"/>
      <c r="F163" s="12"/>
      <c r="G163" s="12"/>
      <c r="H163" s="12"/>
      <c r="I163" s="12"/>
      <c r="J163" s="12"/>
    </row>
    <row r="164" spans="4:10">
      <c r="D164" s="12"/>
      <c r="E164" s="12"/>
      <c r="F164" s="12"/>
      <c r="G164" s="12"/>
      <c r="H164" s="12"/>
      <c r="I164" s="12"/>
      <c r="J164" s="12"/>
    </row>
    <row r="165" spans="4:10">
      <c r="D165" s="12"/>
      <c r="E165" s="12"/>
      <c r="F165" s="12"/>
      <c r="G165" s="12"/>
      <c r="H165" s="12"/>
      <c r="I165" s="12"/>
      <c r="J165" s="12"/>
    </row>
    <row r="166" spans="4:10">
      <c r="D166" s="12"/>
      <c r="E166" s="12"/>
      <c r="F166" s="12"/>
      <c r="G166" s="12"/>
      <c r="H166" s="12"/>
      <c r="I166" s="12"/>
      <c r="J166" s="12"/>
    </row>
    <row r="167" spans="4:10">
      <c r="D167" s="12"/>
      <c r="E167" s="12"/>
      <c r="F167" s="12"/>
      <c r="G167" s="12"/>
      <c r="H167" s="12"/>
      <c r="I167" s="12"/>
      <c r="J167" s="12"/>
    </row>
    <row r="168" spans="4:10">
      <c r="D168" s="12"/>
      <c r="E168" s="12"/>
      <c r="F168" s="12"/>
      <c r="G168" s="12"/>
      <c r="H168" s="12"/>
      <c r="I168" s="12"/>
      <c r="J168" s="12"/>
    </row>
    <row r="169" spans="4:10">
      <c r="D169" s="12"/>
      <c r="E169" s="12"/>
      <c r="F169" s="12"/>
      <c r="G169" s="12"/>
      <c r="H169" s="12"/>
      <c r="I169" s="12"/>
      <c r="J169" s="12"/>
    </row>
    <row r="170" spans="4:10">
      <c r="D170" s="12"/>
      <c r="E170" s="12"/>
      <c r="F170" s="12"/>
      <c r="G170" s="12"/>
      <c r="H170" s="12"/>
      <c r="I170" s="12"/>
      <c r="J170" s="12"/>
    </row>
    <row r="171" spans="4:10">
      <c r="D171" s="12"/>
      <c r="E171" s="12"/>
      <c r="F171" s="12"/>
      <c r="G171" s="12"/>
      <c r="H171" s="12"/>
      <c r="I171" s="12"/>
      <c r="J171" s="12"/>
    </row>
    <row r="172" spans="4:10">
      <c r="D172" s="12"/>
      <c r="E172" s="12"/>
      <c r="F172" s="12"/>
      <c r="G172" s="12"/>
      <c r="H172" s="12"/>
      <c r="I172" s="12"/>
      <c r="J172" s="12"/>
    </row>
    <row r="173" spans="4:10">
      <c r="D173" s="12"/>
      <c r="E173" s="12"/>
      <c r="F173" s="12"/>
      <c r="G173" s="12"/>
      <c r="H173" s="12"/>
      <c r="I173" s="12"/>
      <c r="J173" s="12"/>
    </row>
    <row r="174" spans="4:10">
      <c r="D174" s="12"/>
      <c r="E174" s="12"/>
      <c r="F174" s="12"/>
      <c r="G174" s="12"/>
      <c r="H174" s="12"/>
      <c r="I174" s="12"/>
      <c r="J174" s="12"/>
    </row>
    <row r="175" spans="4:10">
      <c r="D175" s="12"/>
      <c r="E175" s="12"/>
      <c r="F175" s="12"/>
      <c r="G175" s="12"/>
      <c r="H175" s="12"/>
      <c r="I175" s="12"/>
      <c r="J175" s="12"/>
    </row>
    <row r="176" spans="4:10">
      <c r="D176" s="12"/>
      <c r="E176" s="12"/>
      <c r="F176" s="12"/>
      <c r="G176" s="12"/>
      <c r="H176" s="12"/>
      <c r="I176" s="12"/>
      <c r="J176" s="12"/>
    </row>
    <row r="177" spans="4:10">
      <c r="D177" s="12"/>
      <c r="E177" s="12"/>
      <c r="F177" s="12"/>
      <c r="G177" s="12"/>
      <c r="H177" s="12"/>
      <c r="I177" s="12"/>
      <c r="J177" s="12"/>
    </row>
    <row r="178" spans="4:10">
      <c r="D178" s="12"/>
      <c r="E178" s="12"/>
      <c r="F178" s="12"/>
      <c r="G178" s="12"/>
      <c r="H178" s="12"/>
      <c r="I178" s="12"/>
      <c r="J178" s="12"/>
    </row>
    <row r="179" spans="4:10">
      <c r="D179" s="12"/>
      <c r="E179" s="12"/>
      <c r="F179" s="12"/>
      <c r="G179" s="12"/>
      <c r="H179" s="12"/>
      <c r="I179" s="12"/>
      <c r="J179" s="12"/>
    </row>
    <row r="180" spans="4:10">
      <c r="D180" s="12"/>
      <c r="E180" s="12"/>
      <c r="F180" s="12"/>
      <c r="G180" s="12"/>
      <c r="H180" s="12"/>
      <c r="I180" s="12"/>
      <c r="J180" s="12"/>
    </row>
    <row r="181" spans="4:10">
      <c r="D181" s="12"/>
      <c r="E181" s="12"/>
      <c r="F181" s="12"/>
      <c r="G181" s="12"/>
      <c r="H181" s="12"/>
      <c r="I181" s="12"/>
      <c r="J181" s="12"/>
    </row>
    <row r="182" spans="4:10">
      <c r="D182" s="12"/>
      <c r="E182" s="12"/>
      <c r="F182" s="12"/>
      <c r="G182" s="12"/>
      <c r="H182" s="12"/>
      <c r="I182" s="12"/>
      <c r="J182" s="12"/>
    </row>
    <row r="183" spans="4:10">
      <c r="D183" s="12"/>
      <c r="E183" s="12"/>
      <c r="F183" s="12"/>
      <c r="G183" s="12"/>
      <c r="H183" s="12"/>
      <c r="I183" s="12"/>
      <c r="J183" s="12"/>
    </row>
    <row r="184" spans="4:10">
      <c r="D184" s="12"/>
      <c r="E184" s="12"/>
      <c r="F184" s="12"/>
      <c r="G184" s="12"/>
      <c r="H184" s="12"/>
      <c r="I184" s="12"/>
      <c r="J184" s="12"/>
    </row>
    <row r="185" spans="4:10">
      <c r="D185" s="12"/>
      <c r="E185" s="12"/>
      <c r="F185" s="12"/>
      <c r="G185" s="12"/>
      <c r="H185" s="12"/>
      <c r="I185" s="12"/>
      <c r="J185" s="12"/>
    </row>
    <row r="186" spans="4:10">
      <c r="D186" s="12"/>
      <c r="E186" s="12"/>
      <c r="F186" s="12"/>
      <c r="G186" s="12"/>
      <c r="H186" s="12"/>
      <c r="I186" s="12"/>
      <c r="J186" s="12"/>
    </row>
    <row r="187" spans="4:10">
      <c r="D187" s="12"/>
      <c r="E187" s="12"/>
      <c r="F187" s="12"/>
      <c r="G187" s="12"/>
      <c r="H187" s="12"/>
      <c r="I187" s="12"/>
      <c r="J187" s="12"/>
    </row>
    <row r="188" spans="4:10">
      <c r="D188" s="12"/>
      <c r="E188" s="12"/>
      <c r="F188" s="12"/>
      <c r="G188" s="12"/>
      <c r="H188" s="12"/>
      <c r="I188" s="12"/>
      <c r="J188" s="12"/>
    </row>
    <row r="189" spans="4:10">
      <c r="D189" s="12"/>
      <c r="E189" s="12"/>
      <c r="F189" s="12"/>
      <c r="G189" s="12"/>
      <c r="H189" s="12"/>
      <c r="I189" s="12"/>
      <c r="J189" s="12"/>
    </row>
    <row r="190" spans="4:10">
      <c r="D190" s="12"/>
      <c r="E190" s="12"/>
      <c r="F190" s="12"/>
      <c r="G190" s="12"/>
      <c r="H190" s="12"/>
      <c r="I190" s="12"/>
      <c r="J190" s="12"/>
    </row>
    <row r="191" spans="4:10">
      <c r="D191" s="12"/>
      <c r="E191" s="12"/>
      <c r="F191" s="12"/>
      <c r="G191" s="12"/>
      <c r="H191" s="12"/>
      <c r="I191" s="12"/>
      <c r="J191" s="12"/>
    </row>
    <row r="192" spans="4:10">
      <c r="D192" s="12"/>
      <c r="E192" s="12"/>
      <c r="F192" s="12"/>
      <c r="G192" s="12"/>
      <c r="H192" s="12"/>
      <c r="I192" s="12"/>
      <c r="J192" s="12"/>
    </row>
    <row r="193" spans="4:10">
      <c r="D193" s="12"/>
      <c r="E193" s="12"/>
      <c r="F193" s="12"/>
      <c r="G193" s="12"/>
      <c r="H193" s="12"/>
      <c r="I193" s="12"/>
      <c r="J193" s="12"/>
    </row>
    <row r="194" spans="4:10">
      <c r="D194" s="12"/>
      <c r="E194" s="12"/>
      <c r="F194" s="12"/>
      <c r="G194" s="12"/>
      <c r="H194" s="12"/>
      <c r="I194" s="12"/>
      <c r="J194" s="12"/>
    </row>
    <row r="195" spans="4:10">
      <c r="D195" s="12"/>
      <c r="E195" s="12"/>
      <c r="F195" s="12"/>
      <c r="G195" s="12"/>
      <c r="H195" s="12"/>
      <c r="I195" s="12"/>
      <c r="J195" s="12"/>
    </row>
    <row r="196" spans="4:10">
      <c r="D196" s="12"/>
      <c r="E196" s="12"/>
      <c r="F196" s="12"/>
      <c r="G196" s="12"/>
      <c r="H196" s="12"/>
      <c r="I196" s="12"/>
      <c r="J196" s="12"/>
    </row>
    <row r="197" spans="4:10">
      <c r="D197" s="12"/>
      <c r="E197" s="12"/>
      <c r="F197" s="12"/>
      <c r="G197" s="12"/>
      <c r="H197" s="12"/>
      <c r="I197" s="12"/>
      <c r="J197" s="12"/>
    </row>
    <row r="198" spans="4:10">
      <c r="D198" s="12"/>
      <c r="E198" s="12"/>
      <c r="F198" s="12"/>
      <c r="G198" s="12"/>
      <c r="H198" s="12"/>
      <c r="I198" s="12"/>
      <c r="J198" s="12"/>
    </row>
    <row r="199" spans="4:10">
      <c r="D199" s="12"/>
      <c r="E199" s="12"/>
      <c r="F199" s="12"/>
      <c r="G199" s="12"/>
      <c r="H199" s="12"/>
      <c r="I199" s="12"/>
      <c r="J199" s="12"/>
    </row>
    <row r="200" spans="4:10">
      <c r="D200" s="12"/>
      <c r="E200" s="12"/>
      <c r="F200" s="12"/>
      <c r="G200" s="12"/>
      <c r="H200" s="12"/>
      <c r="I200" s="12"/>
      <c r="J200" s="12"/>
    </row>
    <row r="201" spans="4:10">
      <c r="D201" s="12"/>
      <c r="E201" s="12"/>
      <c r="F201" s="12"/>
      <c r="G201" s="12"/>
      <c r="H201" s="12"/>
      <c r="I201" s="12"/>
      <c r="J201" s="12"/>
    </row>
    <row r="202" spans="4:10">
      <c r="D202" s="12"/>
      <c r="E202" s="12"/>
      <c r="F202" s="12"/>
      <c r="G202" s="12"/>
      <c r="H202" s="12"/>
      <c r="I202" s="12"/>
      <c r="J202" s="12"/>
    </row>
    <row r="203" spans="4:10">
      <c r="D203" s="12"/>
      <c r="E203" s="12"/>
      <c r="F203" s="12"/>
      <c r="G203" s="12"/>
      <c r="H203" s="12"/>
      <c r="I203" s="12"/>
      <c r="J203" s="12"/>
    </row>
    <row r="204" spans="4:10">
      <c r="D204" s="12"/>
      <c r="E204" s="12"/>
      <c r="F204" s="12"/>
      <c r="G204" s="12"/>
      <c r="H204" s="12"/>
      <c r="I204" s="12"/>
      <c r="J204" s="12"/>
    </row>
    <row r="205" spans="4:10">
      <c r="D205" s="12"/>
      <c r="E205" s="12"/>
      <c r="F205" s="12"/>
      <c r="G205" s="12"/>
      <c r="H205" s="12"/>
      <c r="I205" s="12"/>
      <c r="J205" s="12"/>
    </row>
    <row r="206" spans="4:10">
      <c r="D206" s="12"/>
      <c r="E206" s="12"/>
      <c r="F206" s="12"/>
      <c r="G206" s="12"/>
      <c r="H206" s="12"/>
      <c r="I206" s="12"/>
      <c r="J206" s="12"/>
    </row>
    <row r="207" spans="4:10">
      <c r="D207" s="12"/>
      <c r="E207" s="12"/>
      <c r="F207" s="12"/>
      <c r="G207" s="12"/>
      <c r="H207" s="12"/>
      <c r="I207" s="12"/>
      <c r="J207" s="12"/>
    </row>
    <row r="208" spans="4:10">
      <c r="D208" s="12"/>
      <c r="E208" s="12"/>
      <c r="F208" s="12"/>
      <c r="G208" s="12"/>
      <c r="H208" s="12"/>
      <c r="I208" s="12"/>
      <c r="J208" s="12"/>
    </row>
    <row r="209" spans="4:10">
      <c r="D209" s="12"/>
      <c r="E209" s="12"/>
      <c r="F209" s="12"/>
      <c r="G209" s="12"/>
      <c r="H209" s="12"/>
      <c r="I209" s="12"/>
      <c r="J209" s="12"/>
    </row>
    <row r="210" spans="4:10">
      <c r="D210" s="12"/>
      <c r="E210" s="12"/>
      <c r="F210" s="12"/>
      <c r="G210" s="12"/>
      <c r="H210" s="12"/>
      <c r="I210" s="12"/>
      <c r="J210" s="12"/>
    </row>
    <row r="211" spans="4:10">
      <c r="D211" s="12"/>
      <c r="E211" s="12"/>
      <c r="F211" s="12"/>
      <c r="G211" s="12"/>
      <c r="H211" s="12"/>
      <c r="I211" s="12"/>
      <c r="J211" s="12"/>
    </row>
    <row r="212" spans="4:10">
      <c r="D212" s="12"/>
      <c r="E212" s="12"/>
      <c r="F212" s="12"/>
      <c r="G212" s="12"/>
      <c r="H212" s="12"/>
      <c r="I212" s="12"/>
      <c r="J212" s="12"/>
    </row>
    <row r="213" spans="4:10">
      <c r="D213" s="12"/>
      <c r="E213" s="12"/>
      <c r="F213" s="12"/>
      <c r="G213" s="12"/>
      <c r="H213" s="12"/>
      <c r="I213" s="12"/>
      <c r="J213" s="12"/>
    </row>
    <row r="214" spans="4:10">
      <c r="D214" s="12"/>
      <c r="E214" s="12"/>
      <c r="F214" s="12"/>
      <c r="G214" s="12"/>
      <c r="H214" s="12"/>
      <c r="I214" s="12"/>
      <c r="J214" s="12"/>
    </row>
    <row r="215" spans="4:10">
      <c r="D215" s="12"/>
      <c r="E215" s="12"/>
      <c r="F215" s="12"/>
      <c r="G215" s="12"/>
      <c r="H215" s="12"/>
      <c r="I215" s="12"/>
      <c r="J215" s="12"/>
    </row>
    <row r="216" spans="4:10">
      <c r="D216" s="12"/>
      <c r="E216" s="12"/>
      <c r="F216" s="12"/>
      <c r="G216" s="12"/>
      <c r="H216" s="12"/>
      <c r="I216" s="12"/>
      <c r="J216" s="12"/>
    </row>
    <row r="217" spans="4:10">
      <c r="D217" s="12"/>
      <c r="E217" s="12"/>
      <c r="F217" s="12"/>
      <c r="G217" s="12"/>
      <c r="H217" s="12"/>
      <c r="I217" s="12"/>
      <c r="J217" s="12"/>
    </row>
    <row r="218" spans="4:10">
      <c r="D218" s="12"/>
      <c r="E218" s="12"/>
      <c r="F218" s="12"/>
      <c r="G218" s="12"/>
      <c r="H218" s="12"/>
      <c r="I218" s="12"/>
      <c r="J218" s="12"/>
    </row>
    <row r="219" spans="4:10">
      <c r="D219" s="12"/>
      <c r="E219" s="12"/>
      <c r="F219" s="12"/>
      <c r="G219" s="12"/>
      <c r="H219" s="12"/>
      <c r="I219" s="12"/>
      <c r="J219" s="12"/>
    </row>
    <row r="220" spans="4:10">
      <c r="D220" s="12"/>
      <c r="E220" s="12"/>
      <c r="F220" s="12"/>
      <c r="G220" s="12"/>
      <c r="H220" s="12"/>
      <c r="I220" s="12"/>
      <c r="J220" s="12"/>
    </row>
    <row r="221" spans="4:10">
      <c r="D221" s="12"/>
      <c r="E221" s="12"/>
      <c r="F221" s="12"/>
      <c r="G221" s="12"/>
      <c r="H221" s="12"/>
      <c r="I221" s="12"/>
      <c r="J221" s="12"/>
    </row>
    <row r="222" spans="4:10">
      <c r="D222" s="12"/>
      <c r="E222" s="12"/>
      <c r="F222" s="12"/>
      <c r="G222" s="12"/>
      <c r="H222" s="12"/>
      <c r="I222" s="12"/>
      <c r="J222" s="12"/>
    </row>
    <row r="223" spans="4:10">
      <c r="D223" s="12"/>
      <c r="E223" s="12"/>
      <c r="F223" s="12"/>
      <c r="G223" s="12"/>
      <c r="H223" s="12"/>
      <c r="I223" s="12"/>
      <c r="J223" s="12"/>
    </row>
    <row r="224" spans="4:10">
      <c r="D224" s="12"/>
      <c r="E224" s="12"/>
      <c r="F224" s="12"/>
      <c r="G224" s="12"/>
      <c r="H224" s="12"/>
      <c r="I224" s="12"/>
      <c r="J224" s="12"/>
    </row>
    <row r="225" spans="4:10">
      <c r="D225" s="12"/>
      <c r="E225" s="12"/>
      <c r="F225" s="12"/>
      <c r="G225" s="12"/>
      <c r="H225" s="12"/>
      <c r="I225" s="12"/>
      <c r="J225" s="12"/>
    </row>
    <row r="226" spans="4:10">
      <c r="D226" s="12"/>
      <c r="E226" s="12"/>
      <c r="F226" s="12"/>
      <c r="G226" s="12"/>
      <c r="H226" s="12"/>
      <c r="I226" s="12"/>
      <c r="J226" s="12"/>
    </row>
    <row r="227" spans="4:10">
      <c r="D227" s="12"/>
      <c r="E227" s="12"/>
      <c r="F227" s="12"/>
      <c r="G227" s="12"/>
      <c r="H227" s="12"/>
      <c r="I227" s="12"/>
      <c r="J227" s="12"/>
    </row>
    <row r="228" spans="4:10">
      <c r="D228" s="12"/>
      <c r="E228" s="12"/>
      <c r="F228" s="12"/>
      <c r="G228" s="12"/>
      <c r="H228" s="12"/>
      <c r="I228" s="12"/>
      <c r="J228" s="12"/>
    </row>
    <row r="229" spans="4:10">
      <c r="D229" s="12"/>
      <c r="E229" s="12"/>
      <c r="F229" s="12"/>
      <c r="G229" s="12"/>
      <c r="H229" s="12"/>
      <c r="I229" s="12"/>
      <c r="J229" s="12"/>
    </row>
    <row r="230" spans="4:10">
      <c r="D230" s="12"/>
      <c r="E230" s="12"/>
      <c r="F230" s="12"/>
      <c r="G230" s="12"/>
      <c r="H230" s="12"/>
      <c r="I230" s="12"/>
      <c r="J230" s="12"/>
    </row>
    <row r="231" spans="4:10">
      <c r="D231" s="12"/>
      <c r="E231" s="12"/>
      <c r="F231" s="12"/>
      <c r="G231" s="12"/>
      <c r="H231" s="12"/>
      <c r="I231" s="12"/>
      <c r="J231" s="12"/>
    </row>
    <row r="232" spans="4:10">
      <c r="D232" s="12"/>
      <c r="E232" s="12"/>
      <c r="F232" s="12"/>
      <c r="G232" s="12"/>
      <c r="H232" s="12"/>
      <c r="I232" s="12"/>
      <c r="J232" s="12"/>
    </row>
    <row r="233" spans="4:10">
      <c r="D233" s="12"/>
      <c r="E233" s="12"/>
      <c r="F233" s="12"/>
      <c r="G233" s="12"/>
      <c r="H233" s="12"/>
      <c r="I233" s="12"/>
      <c r="J233" s="12"/>
    </row>
    <row r="234" spans="4:10">
      <c r="D234" s="12"/>
      <c r="E234" s="12"/>
      <c r="F234" s="12"/>
      <c r="G234" s="12"/>
      <c r="H234" s="12"/>
      <c r="I234" s="12"/>
      <c r="J234" s="12"/>
    </row>
    <row r="235" spans="4:10">
      <c r="D235" s="12"/>
      <c r="E235" s="12"/>
      <c r="F235" s="12"/>
      <c r="G235" s="12"/>
      <c r="H235" s="12"/>
      <c r="I235" s="12"/>
      <c r="J235" s="12"/>
    </row>
    <row r="236" spans="4:10">
      <c r="D236" s="12"/>
      <c r="E236" s="12"/>
      <c r="F236" s="12"/>
      <c r="G236" s="12"/>
      <c r="H236" s="12"/>
      <c r="I236" s="12"/>
      <c r="J236" s="12"/>
    </row>
    <row r="237" spans="4:10">
      <c r="D237" s="12"/>
      <c r="E237" s="12"/>
      <c r="F237" s="12"/>
      <c r="G237" s="12"/>
      <c r="H237" s="12"/>
      <c r="I237" s="12"/>
      <c r="J237" s="12"/>
    </row>
    <row r="238" spans="4:10">
      <c r="D238" s="12"/>
      <c r="E238" s="12"/>
      <c r="F238" s="12"/>
      <c r="G238" s="12"/>
      <c r="H238" s="12"/>
      <c r="I238" s="12"/>
      <c r="J238" s="12"/>
    </row>
    <row r="239" spans="4:10">
      <c r="D239" s="12"/>
      <c r="E239" s="12"/>
      <c r="F239" s="12"/>
      <c r="G239" s="12"/>
      <c r="H239" s="12"/>
      <c r="I239" s="12"/>
      <c r="J239" s="12"/>
    </row>
    <row r="240" spans="4:10">
      <c r="D240" s="12"/>
      <c r="E240" s="12"/>
      <c r="F240" s="12"/>
      <c r="G240" s="12"/>
      <c r="H240" s="12"/>
      <c r="I240" s="12"/>
      <c r="J240" s="12"/>
    </row>
    <row r="241" spans="4:10">
      <c r="D241" s="12"/>
      <c r="E241" s="12"/>
      <c r="F241" s="12"/>
      <c r="G241" s="12"/>
      <c r="H241" s="12"/>
      <c r="I241" s="12"/>
      <c r="J241" s="12"/>
    </row>
    <row r="242" spans="4:10">
      <c r="D242" s="12"/>
      <c r="E242" s="12"/>
      <c r="F242" s="12"/>
      <c r="G242" s="12"/>
      <c r="H242" s="12"/>
      <c r="I242" s="12"/>
      <c r="J242" s="12"/>
    </row>
    <row r="243" spans="4:10">
      <c r="D243" s="12"/>
      <c r="E243" s="12"/>
      <c r="F243" s="12"/>
      <c r="G243" s="12"/>
      <c r="H243" s="12"/>
      <c r="I243" s="12"/>
      <c r="J243" s="12"/>
    </row>
    <row r="244" spans="4:10">
      <c r="D244" s="12"/>
      <c r="E244" s="12"/>
      <c r="F244" s="12"/>
      <c r="G244" s="12"/>
      <c r="H244" s="12"/>
      <c r="I244" s="12"/>
      <c r="J244" s="12"/>
    </row>
    <row r="245" spans="4:10">
      <c r="D245" s="12"/>
      <c r="E245" s="12"/>
      <c r="F245" s="12"/>
      <c r="G245" s="12"/>
      <c r="H245" s="12"/>
      <c r="I245" s="12"/>
      <c r="J245" s="12"/>
    </row>
    <row r="246" spans="4:10">
      <c r="D246" s="12"/>
      <c r="E246" s="12"/>
      <c r="F246" s="12"/>
      <c r="G246" s="12"/>
      <c r="H246" s="12"/>
      <c r="I246" s="12"/>
      <c r="J246" s="12"/>
    </row>
    <row r="247" spans="4:10">
      <c r="D247" s="12"/>
      <c r="E247" s="12"/>
      <c r="F247" s="12"/>
      <c r="G247" s="12"/>
      <c r="H247" s="12"/>
      <c r="I247" s="12"/>
      <c r="J247" s="12"/>
    </row>
    <row r="248" spans="4:10">
      <c r="D248" s="12"/>
      <c r="E248" s="12"/>
      <c r="F248" s="12"/>
      <c r="G248" s="12"/>
      <c r="H248" s="12"/>
      <c r="I248" s="12"/>
      <c r="J248" s="12"/>
    </row>
    <row r="249" spans="4:10">
      <c r="D249" s="12"/>
      <c r="E249" s="12"/>
      <c r="F249" s="12"/>
      <c r="G249" s="12"/>
      <c r="H249" s="12"/>
      <c r="I249" s="12"/>
      <c r="J249" s="12"/>
    </row>
    <row r="250" spans="4:10">
      <c r="D250" s="12"/>
      <c r="E250" s="12"/>
      <c r="F250" s="12"/>
      <c r="G250" s="12"/>
      <c r="H250" s="12"/>
      <c r="I250" s="12"/>
      <c r="J250" s="12"/>
    </row>
    <row r="251" spans="4:10">
      <c r="D251" s="12"/>
      <c r="E251" s="12"/>
      <c r="F251" s="12"/>
      <c r="G251" s="12"/>
      <c r="H251" s="12"/>
      <c r="I251" s="12"/>
      <c r="J251" s="12"/>
    </row>
    <row r="252" spans="4:10">
      <c r="D252" s="12"/>
      <c r="E252" s="12"/>
      <c r="F252" s="12"/>
      <c r="G252" s="12"/>
      <c r="H252" s="12"/>
      <c r="I252" s="12"/>
      <c r="J252" s="12"/>
    </row>
    <row r="253" spans="4:10">
      <c r="D253" s="12"/>
      <c r="E253" s="12"/>
      <c r="F253" s="12"/>
      <c r="G253" s="12"/>
      <c r="H253" s="12"/>
      <c r="I253" s="12"/>
      <c r="J253" s="12"/>
    </row>
    <row r="254" spans="4:10">
      <c r="D254" s="12"/>
      <c r="E254" s="12"/>
      <c r="F254" s="12"/>
      <c r="G254" s="12"/>
      <c r="H254" s="12"/>
      <c r="I254" s="12"/>
      <c r="J254" s="12"/>
    </row>
    <row r="255" spans="4:10">
      <c r="D255" s="12"/>
      <c r="E255" s="12"/>
      <c r="F255" s="12"/>
      <c r="G255" s="12"/>
      <c r="H255" s="12"/>
      <c r="I255" s="12"/>
      <c r="J255" s="12"/>
    </row>
    <row r="256" spans="4:10">
      <c r="D256" s="12"/>
      <c r="E256" s="12"/>
      <c r="F256" s="12"/>
      <c r="G256" s="12"/>
      <c r="H256" s="12"/>
      <c r="I256" s="12"/>
      <c r="J256" s="12"/>
    </row>
    <row r="257" spans="4:10">
      <c r="D257" s="12"/>
      <c r="E257" s="12"/>
      <c r="F257" s="12"/>
      <c r="G257" s="12"/>
      <c r="H257" s="12"/>
      <c r="I257" s="12"/>
      <c r="J257" s="12"/>
    </row>
    <row r="258" spans="4:10">
      <c r="D258" s="12"/>
      <c r="E258" s="12"/>
      <c r="F258" s="12"/>
      <c r="G258" s="12"/>
      <c r="H258" s="12"/>
      <c r="I258" s="12"/>
      <c r="J258" s="12"/>
    </row>
    <row r="259" spans="4:10">
      <c r="D259" s="12"/>
      <c r="E259" s="12"/>
      <c r="F259" s="12"/>
      <c r="G259" s="12"/>
      <c r="H259" s="12"/>
      <c r="I259" s="12"/>
      <c r="J259" s="12"/>
    </row>
    <row r="260" spans="4:10">
      <c r="D260" s="12"/>
      <c r="E260" s="12"/>
      <c r="F260" s="12"/>
      <c r="G260" s="12"/>
      <c r="H260" s="12"/>
      <c r="I260" s="12"/>
      <c r="J260" s="12"/>
    </row>
    <row r="261" spans="4:10">
      <c r="D261" s="12"/>
      <c r="E261" s="12"/>
      <c r="F261" s="12"/>
      <c r="G261" s="12"/>
      <c r="H261" s="12"/>
      <c r="I261" s="12"/>
      <c r="J261" s="12"/>
    </row>
    <row r="262" spans="4:10">
      <c r="D262" s="12"/>
      <c r="E262" s="12"/>
      <c r="F262" s="12"/>
      <c r="G262" s="12"/>
      <c r="H262" s="12"/>
      <c r="I262" s="12"/>
      <c r="J262" s="12"/>
    </row>
    <row r="263" spans="4:10">
      <c r="D263" s="12"/>
      <c r="E263" s="12"/>
      <c r="F263" s="12"/>
      <c r="G263" s="12"/>
      <c r="H263" s="12"/>
      <c r="I263" s="12"/>
      <c r="J263" s="12"/>
    </row>
    <row r="264" spans="4:10">
      <c r="D264" s="12"/>
      <c r="E264" s="12"/>
      <c r="F264" s="12"/>
      <c r="G264" s="12"/>
      <c r="H264" s="12"/>
      <c r="I264" s="12"/>
      <c r="J264" s="12"/>
    </row>
    <row r="265" spans="4:10">
      <c r="D265" s="12"/>
      <c r="E265" s="12"/>
      <c r="F265" s="12"/>
      <c r="G265" s="12"/>
      <c r="H265" s="12"/>
      <c r="I265" s="12"/>
      <c r="J265" s="12"/>
    </row>
    <row r="266" spans="4:10">
      <c r="D266" s="12"/>
      <c r="E266" s="12"/>
      <c r="F266" s="12"/>
      <c r="G266" s="12"/>
      <c r="H266" s="12"/>
      <c r="I266" s="12"/>
      <c r="J266" s="12"/>
    </row>
    <row r="267" spans="4:10">
      <c r="D267" s="12"/>
      <c r="E267" s="12"/>
      <c r="F267" s="12"/>
      <c r="G267" s="12"/>
      <c r="H267" s="12"/>
      <c r="I267" s="12"/>
      <c r="J267" s="12"/>
    </row>
    <row r="268" spans="4:10">
      <c r="D268" s="12"/>
      <c r="E268" s="12"/>
      <c r="F268" s="12"/>
      <c r="G268" s="12"/>
      <c r="H268" s="12"/>
      <c r="I268" s="12"/>
      <c r="J268" s="12"/>
    </row>
    <row r="269" spans="4:10">
      <c r="D269" s="12"/>
      <c r="E269" s="12"/>
      <c r="F269" s="12"/>
      <c r="G269" s="12"/>
      <c r="H269" s="12"/>
      <c r="I269" s="12"/>
      <c r="J269" s="12"/>
    </row>
    <row r="270" spans="4:10">
      <c r="D270" s="12"/>
      <c r="E270" s="12"/>
      <c r="F270" s="12"/>
      <c r="G270" s="12"/>
      <c r="H270" s="12"/>
      <c r="I270" s="12"/>
      <c r="J270" s="12"/>
    </row>
    <row r="271" spans="4:10">
      <c r="D271" s="12"/>
      <c r="E271" s="12"/>
      <c r="F271" s="12"/>
      <c r="G271" s="12"/>
      <c r="H271" s="12"/>
      <c r="I271" s="12"/>
      <c r="J271" s="12"/>
    </row>
    <row r="272" spans="4:10">
      <c r="D272" s="12"/>
      <c r="E272" s="12"/>
      <c r="F272" s="12"/>
      <c r="G272" s="12"/>
      <c r="H272" s="12"/>
      <c r="I272" s="12"/>
      <c r="J272" s="12"/>
    </row>
    <row r="273" spans="4:10">
      <c r="D273" s="12"/>
      <c r="E273" s="12"/>
      <c r="F273" s="12"/>
      <c r="G273" s="12"/>
      <c r="H273" s="12"/>
      <c r="I273" s="12"/>
      <c r="J273" s="12"/>
    </row>
    <row r="274" spans="4:10">
      <c r="D274" s="12"/>
      <c r="E274" s="12"/>
      <c r="F274" s="12"/>
      <c r="G274" s="12"/>
      <c r="H274" s="12"/>
      <c r="I274" s="12"/>
      <c r="J274" s="12"/>
    </row>
    <row r="275" spans="4:10">
      <c r="D275" s="12"/>
      <c r="E275" s="12"/>
      <c r="F275" s="12"/>
      <c r="G275" s="12"/>
      <c r="H275" s="12"/>
      <c r="I275" s="12"/>
      <c r="J275" s="12"/>
    </row>
    <row r="276" spans="4:10">
      <c r="D276" s="12"/>
      <c r="E276" s="12"/>
      <c r="F276" s="12"/>
      <c r="G276" s="12"/>
      <c r="H276" s="12"/>
      <c r="I276" s="12"/>
      <c r="J276" s="12"/>
    </row>
    <row r="277" spans="4:10">
      <c r="D277" s="12"/>
      <c r="E277" s="12"/>
      <c r="F277" s="12"/>
      <c r="G277" s="12"/>
      <c r="H277" s="12"/>
      <c r="I277" s="12"/>
      <c r="J277" s="12"/>
    </row>
    <row r="278" spans="4:10">
      <c r="D278" s="12"/>
      <c r="E278" s="12"/>
      <c r="F278" s="12"/>
      <c r="G278" s="12"/>
      <c r="H278" s="12"/>
      <c r="I278" s="12"/>
      <c r="J278" s="12"/>
    </row>
    <row r="279" spans="4:10">
      <c r="D279" s="12"/>
      <c r="E279" s="12"/>
      <c r="F279" s="12"/>
      <c r="G279" s="12"/>
      <c r="H279" s="12"/>
      <c r="I279" s="12"/>
      <c r="J279" s="12"/>
    </row>
    <row r="280" spans="4:10">
      <c r="D280" s="12"/>
      <c r="E280" s="12"/>
      <c r="F280" s="12"/>
      <c r="G280" s="12"/>
      <c r="H280" s="12"/>
      <c r="I280" s="12"/>
      <c r="J280" s="12"/>
    </row>
    <row r="281" spans="4:10">
      <c r="D281" s="12"/>
      <c r="E281" s="12"/>
      <c r="F281" s="12"/>
      <c r="G281" s="12"/>
      <c r="H281" s="12"/>
      <c r="I281" s="12"/>
      <c r="J281" s="12"/>
    </row>
    <row r="282" spans="4:10">
      <c r="D282" s="12"/>
      <c r="E282" s="12"/>
      <c r="F282" s="12"/>
      <c r="G282" s="12"/>
      <c r="H282" s="12"/>
      <c r="I282" s="12"/>
      <c r="J282" s="12"/>
    </row>
    <row r="283" spans="4:10">
      <c r="D283" s="12"/>
      <c r="E283" s="12"/>
      <c r="F283" s="12"/>
      <c r="G283" s="12"/>
      <c r="H283" s="12"/>
      <c r="I283" s="12"/>
      <c r="J283" s="12"/>
    </row>
    <row r="284" spans="4:10">
      <c r="D284" s="12"/>
      <c r="E284" s="12"/>
      <c r="F284" s="12"/>
      <c r="G284" s="12"/>
      <c r="H284" s="12"/>
      <c r="I284" s="12"/>
      <c r="J284" s="12"/>
    </row>
    <row r="285" spans="4:10">
      <c r="D285" s="12"/>
      <c r="E285" s="12"/>
      <c r="F285" s="12"/>
      <c r="G285" s="12"/>
      <c r="H285" s="12"/>
      <c r="I285" s="12"/>
      <c r="J285" s="12"/>
    </row>
    <row r="286" spans="4:10">
      <c r="D286" s="12"/>
      <c r="E286" s="12"/>
      <c r="F286" s="12"/>
      <c r="G286" s="12"/>
      <c r="H286" s="12"/>
      <c r="I286" s="12"/>
      <c r="J286" s="12"/>
    </row>
    <row r="287" spans="4:10">
      <c r="D287" s="12"/>
      <c r="E287" s="12"/>
      <c r="F287" s="12"/>
      <c r="G287" s="12"/>
      <c r="H287" s="12"/>
      <c r="I287" s="12"/>
      <c r="J287" s="12"/>
    </row>
    <row r="288" spans="4:10">
      <c r="D288" s="12"/>
      <c r="E288" s="12"/>
      <c r="F288" s="12"/>
      <c r="G288" s="12"/>
      <c r="H288" s="12"/>
      <c r="I288" s="12"/>
      <c r="J288" s="12"/>
    </row>
    <row r="289" spans="4:10">
      <c r="D289" s="12"/>
      <c r="E289" s="12"/>
      <c r="F289" s="12"/>
      <c r="G289" s="12"/>
      <c r="H289" s="12"/>
      <c r="I289" s="12"/>
      <c r="J289" s="12"/>
    </row>
    <row r="290" spans="4:10">
      <c r="D290" s="12"/>
      <c r="E290" s="12"/>
      <c r="F290" s="12"/>
      <c r="G290" s="12"/>
      <c r="H290" s="12"/>
      <c r="I290" s="12"/>
      <c r="J290" s="12"/>
    </row>
    <row r="291" spans="4:10">
      <c r="D291" s="12"/>
      <c r="E291" s="12"/>
      <c r="F291" s="12"/>
      <c r="G291" s="12"/>
      <c r="H291" s="12"/>
      <c r="I291" s="12"/>
      <c r="J291" s="12"/>
    </row>
    <row r="292" spans="4:10">
      <c r="D292" s="12"/>
      <c r="E292" s="12"/>
      <c r="F292" s="12"/>
      <c r="G292" s="12"/>
      <c r="H292" s="12"/>
      <c r="I292" s="12"/>
      <c r="J292" s="12"/>
    </row>
    <row r="293" spans="4:10">
      <c r="D293" s="12"/>
      <c r="E293" s="12"/>
      <c r="F293" s="12"/>
      <c r="G293" s="12"/>
      <c r="H293" s="12"/>
      <c r="I293" s="12"/>
      <c r="J293" s="12"/>
    </row>
    <row r="294" spans="4:10">
      <c r="D294" s="12"/>
      <c r="E294" s="12"/>
      <c r="F294" s="12"/>
      <c r="G294" s="12"/>
      <c r="H294" s="12"/>
      <c r="I294" s="12"/>
      <c r="J294" s="12"/>
    </row>
    <row r="295" spans="4:10">
      <c r="D295" s="12"/>
      <c r="E295" s="12"/>
      <c r="F295" s="12"/>
      <c r="G295" s="12"/>
      <c r="H295" s="12"/>
      <c r="I295" s="12"/>
      <c r="J295" s="12"/>
    </row>
    <row r="296" spans="4:10">
      <c r="D296" s="12"/>
      <c r="E296" s="12"/>
      <c r="F296" s="12"/>
      <c r="G296" s="12"/>
      <c r="H296" s="12"/>
      <c r="I296" s="12"/>
      <c r="J296" s="12"/>
    </row>
    <row r="297" spans="4:10">
      <c r="D297" s="12"/>
      <c r="E297" s="12"/>
      <c r="F297" s="12"/>
      <c r="G297" s="12"/>
      <c r="H297" s="12"/>
      <c r="I297" s="12"/>
      <c r="J297" s="12"/>
    </row>
    <row r="298" spans="4:10">
      <c r="D298" s="12"/>
      <c r="E298" s="12"/>
      <c r="F298" s="12"/>
      <c r="G298" s="12"/>
      <c r="H298" s="12"/>
      <c r="I298" s="12"/>
      <c r="J298" s="12"/>
    </row>
    <row r="299" spans="4:10">
      <c r="D299" s="12"/>
      <c r="E299" s="12"/>
      <c r="F299" s="12"/>
      <c r="G299" s="12"/>
      <c r="H299" s="12"/>
      <c r="I299" s="12"/>
      <c r="J299" s="12"/>
    </row>
    <row r="300" spans="4:10">
      <c r="D300" s="12"/>
      <c r="E300" s="12"/>
      <c r="F300" s="12"/>
      <c r="G300" s="12"/>
      <c r="H300" s="12"/>
      <c r="I300" s="12"/>
      <c r="J300" s="12"/>
    </row>
    <row r="301" spans="4:10">
      <c r="D301" s="12"/>
      <c r="E301" s="12"/>
      <c r="F301" s="12"/>
      <c r="G301" s="12"/>
      <c r="H301" s="12"/>
      <c r="I301" s="12"/>
      <c r="J301" s="12"/>
    </row>
    <row r="302" spans="4:10">
      <c r="D302" s="12"/>
      <c r="E302" s="12"/>
      <c r="F302" s="12"/>
      <c r="G302" s="12"/>
      <c r="H302" s="12"/>
      <c r="I302" s="12"/>
      <c r="J302" s="12"/>
    </row>
    <row r="303" spans="4:10">
      <c r="D303" s="12"/>
      <c r="E303" s="12"/>
      <c r="F303" s="12"/>
      <c r="G303" s="12"/>
      <c r="H303" s="12"/>
      <c r="I303" s="12"/>
      <c r="J303" s="12"/>
    </row>
    <row r="304" spans="4:10">
      <c r="D304" s="12"/>
      <c r="E304" s="12"/>
      <c r="F304" s="12"/>
      <c r="G304" s="12"/>
      <c r="H304" s="12"/>
      <c r="I304" s="12"/>
      <c r="J304" s="12"/>
    </row>
    <row r="305" spans="4:10">
      <c r="D305" s="12"/>
      <c r="E305" s="12"/>
      <c r="F305" s="12"/>
      <c r="G305" s="12"/>
      <c r="H305" s="12"/>
      <c r="I305" s="12"/>
      <c r="J305" s="12"/>
    </row>
    <row r="306" spans="4:10">
      <c r="D306" s="12"/>
      <c r="E306" s="12"/>
      <c r="F306" s="12"/>
      <c r="G306" s="12"/>
      <c r="H306" s="12"/>
      <c r="I306" s="12"/>
      <c r="J306" s="12"/>
    </row>
    <row r="307" spans="4:10">
      <c r="D307" s="12"/>
      <c r="E307" s="12"/>
      <c r="F307" s="12"/>
      <c r="G307" s="12"/>
      <c r="H307" s="12"/>
      <c r="I307" s="12"/>
      <c r="J307" s="12"/>
    </row>
    <row r="308" spans="4:10">
      <c r="D308" s="12"/>
      <c r="E308" s="12"/>
      <c r="F308" s="12"/>
      <c r="G308" s="12"/>
      <c r="H308" s="12"/>
      <c r="I308" s="12"/>
      <c r="J308" s="12"/>
    </row>
    <row r="309" spans="4:10">
      <c r="D309" s="12"/>
      <c r="E309" s="12"/>
      <c r="F309" s="12"/>
      <c r="G309" s="12"/>
      <c r="H309" s="12"/>
      <c r="I309" s="12"/>
      <c r="J309" s="12"/>
    </row>
    <row r="310" spans="4:10">
      <c r="D310" s="12"/>
      <c r="E310" s="12"/>
      <c r="F310" s="12"/>
      <c r="G310" s="12"/>
      <c r="H310" s="12"/>
      <c r="I310" s="12"/>
      <c r="J310" s="12"/>
    </row>
    <row r="311" spans="4:10">
      <c r="D311" s="12"/>
      <c r="E311" s="12"/>
      <c r="F311" s="12"/>
      <c r="G311" s="12"/>
      <c r="H311" s="12"/>
      <c r="I311" s="12"/>
      <c r="J311" s="12"/>
    </row>
    <row r="312" spans="4:10">
      <c r="D312" s="12"/>
      <c r="E312" s="12"/>
      <c r="F312" s="12"/>
      <c r="G312" s="12"/>
      <c r="H312" s="12"/>
      <c r="I312" s="12"/>
      <c r="J312" s="12"/>
    </row>
    <row r="313" spans="4:10">
      <c r="D313" s="12"/>
      <c r="E313" s="12"/>
      <c r="F313" s="12"/>
      <c r="G313" s="12"/>
      <c r="H313" s="12"/>
      <c r="I313" s="12"/>
      <c r="J313" s="12"/>
    </row>
    <row r="314" spans="4:10">
      <c r="D314" s="12"/>
      <c r="E314" s="12"/>
      <c r="F314" s="12"/>
      <c r="G314" s="12"/>
      <c r="H314" s="12"/>
      <c r="I314" s="12"/>
      <c r="J314" s="12"/>
    </row>
    <row r="315" spans="4:10">
      <c r="D315" s="12"/>
      <c r="E315" s="12"/>
      <c r="F315" s="12"/>
      <c r="G315" s="12"/>
      <c r="H315" s="12"/>
      <c r="I315" s="12"/>
      <c r="J315" s="12"/>
    </row>
    <row r="316" spans="4:10">
      <c r="D316" s="12"/>
      <c r="E316" s="12"/>
      <c r="F316" s="12"/>
      <c r="G316" s="12"/>
      <c r="H316" s="12"/>
      <c r="I316" s="12"/>
      <c r="J316" s="12"/>
    </row>
    <row r="317" spans="4:10">
      <c r="D317" s="12"/>
      <c r="E317" s="12"/>
      <c r="F317" s="12"/>
      <c r="G317" s="12"/>
      <c r="H317" s="12"/>
      <c r="I317" s="12"/>
      <c r="J317" s="12"/>
    </row>
    <row r="318" spans="4:10">
      <c r="D318" s="12"/>
      <c r="E318" s="12"/>
      <c r="F318" s="12"/>
      <c r="G318" s="12"/>
      <c r="H318" s="12"/>
      <c r="I318" s="12"/>
      <c r="J318" s="12"/>
    </row>
    <row r="319" spans="4:10">
      <c r="D319" s="12"/>
      <c r="E319" s="12"/>
      <c r="F319" s="12"/>
      <c r="G319" s="12"/>
      <c r="H319" s="12"/>
      <c r="I319" s="12"/>
      <c r="J319" s="12"/>
    </row>
    <row r="320" spans="4:10">
      <c r="D320" s="12"/>
      <c r="E320" s="12"/>
      <c r="F320" s="12"/>
      <c r="G320" s="12"/>
      <c r="H320" s="12"/>
      <c r="I320" s="12"/>
      <c r="J320" s="12"/>
    </row>
    <row r="321" spans="4:10">
      <c r="D321" s="12"/>
      <c r="E321" s="12"/>
      <c r="F321" s="12"/>
      <c r="G321" s="12"/>
      <c r="H321" s="12"/>
      <c r="I321" s="12"/>
      <c r="J321" s="12"/>
    </row>
    <row r="322" spans="4:10">
      <c r="D322" s="12"/>
      <c r="E322" s="12"/>
      <c r="F322" s="12"/>
      <c r="G322" s="12"/>
      <c r="H322" s="12"/>
      <c r="I322" s="12"/>
      <c r="J322" s="12"/>
    </row>
    <row r="323" spans="4:10">
      <c r="D323" s="12"/>
      <c r="E323" s="12"/>
      <c r="F323" s="12"/>
      <c r="G323" s="12"/>
      <c r="H323" s="12"/>
      <c r="I323" s="12"/>
      <c r="J323" s="12"/>
    </row>
    <row r="324" spans="4:10">
      <c r="D324" s="12"/>
      <c r="E324" s="12"/>
      <c r="F324" s="12"/>
      <c r="G324" s="12"/>
      <c r="H324" s="12"/>
      <c r="I324" s="12"/>
      <c r="J324" s="12"/>
    </row>
    <row r="325" spans="4:10">
      <c r="D325" s="12"/>
      <c r="E325" s="12"/>
      <c r="F325" s="12"/>
      <c r="G325" s="12"/>
      <c r="H325" s="12"/>
      <c r="I325" s="12"/>
      <c r="J325" s="12"/>
    </row>
    <row r="326" spans="4:10">
      <c r="D326" s="12"/>
      <c r="E326" s="12"/>
      <c r="F326" s="12"/>
      <c r="G326" s="12"/>
      <c r="H326" s="12"/>
      <c r="I326" s="12"/>
      <c r="J326" s="12"/>
    </row>
    <row r="327" spans="4:10">
      <c r="D327" s="12"/>
      <c r="E327" s="12"/>
      <c r="F327" s="12"/>
      <c r="G327" s="12"/>
      <c r="H327" s="12"/>
      <c r="I327" s="12"/>
      <c r="J327" s="12"/>
    </row>
    <row r="328" spans="4:10">
      <c r="D328" s="12"/>
      <c r="E328" s="12"/>
      <c r="F328" s="12"/>
      <c r="G328" s="12"/>
      <c r="H328" s="12"/>
      <c r="I328" s="12"/>
      <c r="J328" s="12"/>
    </row>
    <row r="329" spans="4:10">
      <c r="D329" s="12"/>
      <c r="E329" s="12"/>
      <c r="F329" s="12"/>
      <c r="G329" s="12"/>
      <c r="H329" s="12"/>
      <c r="I329" s="12"/>
      <c r="J329" s="12"/>
    </row>
    <row r="330" spans="4:10">
      <c r="D330" s="12"/>
      <c r="E330" s="12"/>
      <c r="F330" s="12"/>
      <c r="G330" s="12"/>
      <c r="H330" s="12"/>
      <c r="I330" s="12"/>
      <c r="J330" s="12"/>
    </row>
    <row r="331" spans="4:10">
      <c r="D331" s="12"/>
      <c r="E331" s="12"/>
      <c r="F331" s="12"/>
      <c r="G331" s="12"/>
      <c r="H331" s="12"/>
      <c r="I331" s="12"/>
      <c r="J331" s="12"/>
    </row>
    <row r="332" spans="4:10">
      <c r="D332" s="12"/>
      <c r="E332" s="12"/>
      <c r="F332" s="12"/>
      <c r="G332" s="12"/>
      <c r="H332" s="12"/>
      <c r="I332" s="12"/>
      <c r="J332" s="12"/>
    </row>
    <row r="333" spans="4:10">
      <c r="D333" s="12"/>
      <c r="E333" s="12"/>
      <c r="F333" s="12"/>
      <c r="G333" s="12"/>
      <c r="H333" s="12"/>
      <c r="I333" s="12"/>
      <c r="J333" s="12"/>
    </row>
    <row r="334" spans="4:10">
      <c r="D334" s="12"/>
      <c r="E334" s="12"/>
      <c r="F334" s="12"/>
      <c r="G334" s="12"/>
      <c r="H334" s="12"/>
      <c r="I334" s="12"/>
      <c r="J334" s="12"/>
    </row>
    <row r="335" spans="4:10">
      <c r="D335" s="12"/>
      <c r="E335" s="12"/>
      <c r="F335" s="12"/>
      <c r="G335" s="12"/>
      <c r="H335" s="12"/>
      <c r="I335" s="12"/>
      <c r="J335" s="12"/>
    </row>
    <row r="336" spans="4:10">
      <c r="D336" s="12"/>
      <c r="E336" s="12"/>
      <c r="F336" s="12"/>
      <c r="G336" s="12"/>
      <c r="H336" s="12"/>
      <c r="I336" s="12"/>
      <c r="J336" s="12"/>
    </row>
    <row r="337" spans="4:10">
      <c r="D337" s="12"/>
      <c r="E337" s="12"/>
      <c r="F337" s="12"/>
      <c r="G337" s="12"/>
      <c r="H337" s="12"/>
      <c r="I337" s="12"/>
      <c r="J337" s="12"/>
    </row>
    <row r="338" spans="4:10">
      <c r="D338" s="12"/>
      <c r="E338" s="12"/>
      <c r="F338" s="12"/>
      <c r="G338" s="12"/>
      <c r="H338" s="12"/>
      <c r="I338" s="12"/>
      <c r="J338" s="12"/>
    </row>
    <row r="339" spans="4:10">
      <c r="D339" s="12"/>
      <c r="E339" s="12"/>
      <c r="F339" s="12"/>
      <c r="G339" s="12"/>
      <c r="H339" s="12"/>
      <c r="I339" s="12"/>
      <c r="J339" s="12"/>
    </row>
    <row r="340" spans="4:10">
      <c r="D340" s="12"/>
      <c r="E340" s="12"/>
      <c r="F340" s="12"/>
      <c r="G340" s="12"/>
      <c r="H340" s="12"/>
      <c r="I340" s="12"/>
      <c r="J340" s="12"/>
    </row>
    <row r="341" spans="4:10">
      <c r="D341" s="12"/>
      <c r="E341" s="12"/>
      <c r="F341" s="12"/>
      <c r="G341" s="12"/>
      <c r="H341" s="12"/>
      <c r="I341" s="12"/>
      <c r="J341" s="12"/>
    </row>
    <row r="342" spans="4:10">
      <c r="D342" s="12"/>
      <c r="E342" s="12"/>
      <c r="F342" s="12"/>
      <c r="G342" s="12"/>
      <c r="H342" s="12"/>
      <c r="I342" s="12"/>
      <c r="J342" s="12"/>
    </row>
    <row r="343" spans="4:10">
      <c r="D343" s="12"/>
      <c r="E343" s="12"/>
      <c r="F343" s="12"/>
      <c r="G343" s="12"/>
      <c r="H343" s="12"/>
      <c r="I343" s="12"/>
      <c r="J343" s="12"/>
    </row>
    <row r="344" spans="4:10">
      <c r="D344" s="12"/>
      <c r="E344" s="12"/>
      <c r="F344" s="12"/>
      <c r="G344" s="12"/>
      <c r="H344" s="12"/>
      <c r="I344" s="12"/>
      <c r="J344" s="12"/>
    </row>
    <row r="345" spans="4:10">
      <c r="D345" s="12"/>
      <c r="E345" s="12"/>
      <c r="F345" s="12"/>
      <c r="G345" s="12"/>
      <c r="H345" s="12"/>
      <c r="I345" s="12"/>
      <c r="J345" s="12"/>
    </row>
    <row r="346" spans="4:10">
      <c r="D346" s="12"/>
      <c r="E346" s="12"/>
      <c r="F346" s="12"/>
      <c r="G346" s="12"/>
      <c r="H346" s="12"/>
      <c r="I346" s="12"/>
      <c r="J346" s="12"/>
    </row>
    <row r="347" spans="4:10">
      <c r="D347" s="12"/>
      <c r="E347" s="12"/>
      <c r="F347" s="12"/>
      <c r="G347" s="12"/>
      <c r="H347" s="12"/>
      <c r="I347" s="12"/>
      <c r="J347" s="12"/>
    </row>
    <row r="348" spans="4:10">
      <c r="D348" s="12"/>
      <c r="E348" s="12"/>
      <c r="F348" s="12"/>
      <c r="G348" s="12"/>
      <c r="H348" s="12"/>
      <c r="I348" s="12"/>
      <c r="J348" s="12"/>
    </row>
    <row r="349" spans="4:10">
      <c r="D349" s="12"/>
      <c r="E349" s="12"/>
      <c r="F349" s="12"/>
      <c r="G349" s="12"/>
      <c r="H349" s="12"/>
      <c r="I349" s="12"/>
      <c r="J349" s="12"/>
    </row>
    <row r="350" spans="4:10">
      <c r="D350" s="12"/>
      <c r="E350" s="12"/>
      <c r="F350" s="12"/>
      <c r="G350" s="12"/>
      <c r="H350" s="12"/>
      <c r="I350" s="12"/>
      <c r="J350" s="12"/>
    </row>
    <row r="351" spans="4:10">
      <c r="D351" s="12"/>
      <c r="E351" s="12"/>
      <c r="F351" s="12"/>
      <c r="G351" s="12"/>
      <c r="H351" s="12"/>
      <c r="I351" s="12"/>
      <c r="J351" s="12"/>
    </row>
    <row r="352" spans="4:10">
      <c r="D352" s="12"/>
      <c r="E352" s="12"/>
      <c r="F352" s="12"/>
      <c r="G352" s="12"/>
      <c r="H352" s="12"/>
      <c r="I352" s="12"/>
      <c r="J352" s="12"/>
    </row>
    <row r="353" spans="4:10">
      <c r="D353" s="12"/>
      <c r="E353" s="12"/>
      <c r="F353" s="12"/>
      <c r="G353" s="12"/>
      <c r="H353" s="12"/>
      <c r="I353" s="12"/>
      <c r="J353" s="12"/>
    </row>
    <row r="354" spans="4:10">
      <c r="D354" s="12"/>
      <c r="E354" s="12"/>
      <c r="F354" s="12"/>
      <c r="G354" s="12"/>
      <c r="H354" s="12"/>
      <c r="I354" s="12"/>
      <c r="J354" s="12"/>
    </row>
    <row r="355" spans="4:10">
      <c r="D355" s="12"/>
      <c r="E355" s="12"/>
      <c r="F355" s="12"/>
      <c r="G355" s="12"/>
      <c r="H355" s="12"/>
      <c r="I355" s="12"/>
      <c r="J355" s="12"/>
    </row>
    <row r="356" spans="4:10">
      <c r="D356" s="12"/>
      <c r="E356" s="12"/>
      <c r="F356" s="12"/>
      <c r="G356" s="12"/>
      <c r="H356" s="12"/>
      <c r="I356" s="12"/>
      <c r="J356" s="12"/>
    </row>
    <row r="357" spans="4:10">
      <c r="D357" s="12"/>
      <c r="E357" s="12"/>
      <c r="F357" s="12"/>
      <c r="G357" s="12"/>
      <c r="H357" s="12"/>
      <c r="I357" s="12"/>
      <c r="J357" s="12"/>
    </row>
    <row r="358" spans="4:10">
      <c r="D358" s="12"/>
      <c r="E358" s="12"/>
      <c r="F358" s="12"/>
      <c r="G358" s="12"/>
      <c r="H358" s="12"/>
      <c r="I358" s="12"/>
      <c r="J358" s="12"/>
    </row>
    <row r="359" spans="4:10">
      <c r="D359" s="12"/>
      <c r="E359" s="12"/>
      <c r="F359" s="12"/>
      <c r="G359" s="12"/>
      <c r="H359" s="12"/>
      <c r="I359" s="12"/>
      <c r="J359" s="12"/>
    </row>
    <row r="360" spans="4:10">
      <c r="D360" s="12"/>
      <c r="E360" s="12"/>
      <c r="F360" s="12"/>
      <c r="G360" s="12"/>
      <c r="H360" s="12"/>
      <c r="I360" s="12"/>
      <c r="J360" s="12"/>
    </row>
    <row r="361" spans="4:10">
      <c r="D361" s="12"/>
      <c r="E361" s="12"/>
      <c r="F361" s="12"/>
      <c r="G361" s="12"/>
      <c r="H361" s="12"/>
      <c r="I361" s="12"/>
      <c r="J361" s="12"/>
    </row>
    <row r="362" spans="4:10">
      <c r="D362" s="12"/>
      <c r="E362" s="12"/>
      <c r="F362" s="12"/>
      <c r="G362" s="12"/>
      <c r="H362" s="12"/>
      <c r="I362" s="12"/>
      <c r="J362" s="12"/>
    </row>
    <row r="363" spans="4:10">
      <c r="D363" s="12"/>
      <c r="E363" s="12"/>
      <c r="F363" s="12"/>
      <c r="G363" s="12"/>
      <c r="H363" s="12"/>
      <c r="I363" s="12"/>
      <c r="J363" s="12"/>
    </row>
    <row r="364" spans="4:10">
      <c r="D364" s="12"/>
      <c r="E364" s="12"/>
      <c r="F364" s="12"/>
      <c r="G364" s="12"/>
      <c r="H364" s="12"/>
      <c r="I364" s="12"/>
      <c r="J364" s="12"/>
    </row>
    <row r="365" spans="4:10">
      <c r="D365" s="12"/>
      <c r="E365" s="12"/>
      <c r="F365" s="12"/>
      <c r="G365" s="12"/>
      <c r="H365" s="12"/>
      <c r="I365" s="12"/>
      <c r="J365" s="12"/>
    </row>
    <row r="366" spans="4:10">
      <c r="D366" s="12"/>
      <c r="E366" s="12"/>
      <c r="F366" s="12"/>
      <c r="G366" s="12"/>
      <c r="H366" s="12"/>
      <c r="I366" s="12"/>
      <c r="J366" s="12"/>
    </row>
    <row r="367" spans="4:10">
      <c r="D367" s="12"/>
      <c r="E367" s="12"/>
      <c r="F367" s="12"/>
      <c r="G367" s="12"/>
      <c r="H367" s="12"/>
      <c r="I367" s="12"/>
      <c r="J367" s="12"/>
    </row>
    <row r="368" spans="4:10">
      <c r="D368" s="12"/>
      <c r="E368" s="12"/>
      <c r="F368" s="12"/>
      <c r="G368" s="12"/>
      <c r="H368" s="12"/>
      <c r="I368" s="12"/>
      <c r="J368" s="12"/>
    </row>
    <row r="369" spans="4:10">
      <c r="D369" s="12"/>
      <c r="E369" s="12"/>
      <c r="F369" s="12"/>
      <c r="G369" s="12"/>
      <c r="H369" s="12"/>
      <c r="I369" s="12"/>
      <c r="J369" s="12"/>
    </row>
    <row r="370" spans="4:10">
      <c r="D370" s="12"/>
      <c r="E370" s="12"/>
      <c r="F370" s="12"/>
      <c r="G370" s="12"/>
      <c r="H370" s="12"/>
      <c r="I370" s="12"/>
      <c r="J370" s="12"/>
    </row>
    <row r="371" spans="4:10">
      <c r="D371" s="12"/>
      <c r="E371" s="12"/>
      <c r="F371" s="12"/>
      <c r="G371" s="12"/>
      <c r="H371" s="12"/>
      <c r="I371" s="12"/>
      <c r="J371" s="12"/>
    </row>
    <row r="372" spans="4:10">
      <c r="D372" s="12"/>
      <c r="E372" s="12"/>
      <c r="F372" s="12"/>
      <c r="G372" s="12"/>
      <c r="H372" s="12"/>
      <c r="I372" s="12"/>
      <c r="J372" s="12"/>
    </row>
    <row r="373" spans="4:10">
      <c r="D373" s="12"/>
      <c r="E373" s="12"/>
      <c r="F373" s="12"/>
      <c r="G373" s="12"/>
      <c r="H373" s="12"/>
      <c r="I373" s="12"/>
      <c r="J373" s="12"/>
    </row>
    <row r="374" spans="4:10">
      <c r="D374" s="12"/>
      <c r="E374" s="12"/>
      <c r="F374" s="12"/>
      <c r="G374" s="12"/>
      <c r="H374" s="12"/>
      <c r="I374" s="12"/>
      <c r="J374" s="12"/>
    </row>
    <row r="375" spans="4:10">
      <c r="D375" s="12"/>
      <c r="E375" s="12"/>
      <c r="F375" s="12"/>
      <c r="G375" s="12"/>
      <c r="H375" s="12"/>
      <c r="I375" s="12"/>
      <c r="J375" s="12"/>
    </row>
    <row r="376" spans="4:10">
      <c r="D376" s="12"/>
      <c r="E376" s="12"/>
      <c r="F376" s="12"/>
      <c r="G376" s="12"/>
      <c r="H376" s="12"/>
      <c r="I376" s="12"/>
      <c r="J376" s="12"/>
    </row>
    <row r="377" spans="4:10">
      <c r="D377" s="12"/>
      <c r="E377" s="12"/>
      <c r="F377" s="12"/>
      <c r="G377" s="12"/>
      <c r="H377" s="12"/>
      <c r="I377" s="12"/>
      <c r="J377" s="12"/>
    </row>
    <row r="378" spans="4:10">
      <c r="D378" s="12"/>
      <c r="E378" s="12"/>
      <c r="F378" s="12"/>
      <c r="G378" s="12"/>
      <c r="H378" s="12"/>
      <c r="I378" s="12"/>
      <c r="J378" s="12"/>
    </row>
    <row r="379" spans="4:10">
      <c r="D379" s="12"/>
      <c r="E379" s="12"/>
      <c r="F379" s="12"/>
      <c r="G379" s="12"/>
      <c r="H379" s="12"/>
      <c r="I379" s="12"/>
      <c r="J379" s="12"/>
    </row>
    <row r="380" spans="4:10">
      <c r="D380" s="12"/>
      <c r="E380" s="12"/>
      <c r="F380" s="12"/>
      <c r="G380" s="12"/>
      <c r="H380" s="12"/>
      <c r="I380" s="12"/>
      <c r="J380" s="12"/>
    </row>
    <row r="381" spans="4:10">
      <c r="D381" s="12"/>
      <c r="E381" s="12"/>
      <c r="F381" s="12"/>
      <c r="G381" s="12"/>
      <c r="H381" s="12"/>
      <c r="I381" s="12"/>
      <c r="J381" s="12"/>
    </row>
    <row r="382" spans="4:10">
      <c r="D382" s="12"/>
      <c r="E382" s="12"/>
      <c r="F382" s="12"/>
      <c r="G382" s="12"/>
      <c r="H382" s="12"/>
      <c r="I382" s="12"/>
      <c r="J382" s="12"/>
    </row>
    <row r="383" spans="4:10">
      <c r="D383" s="12"/>
      <c r="E383" s="12"/>
      <c r="F383" s="12"/>
      <c r="G383" s="12"/>
      <c r="H383" s="12"/>
      <c r="I383" s="12"/>
      <c r="J383" s="12"/>
    </row>
    <row r="384" spans="4:10">
      <c r="D384" s="12"/>
      <c r="E384" s="12"/>
      <c r="F384" s="12"/>
      <c r="G384" s="12"/>
      <c r="H384" s="12"/>
      <c r="I384" s="12"/>
      <c r="J384" s="12"/>
    </row>
    <row r="385" spans="4:10">
      <c r="D385" s="12"/>
      <c r="E385" s="12"/>
      <c r="F385" s="12"/>
      <c r="G385" s="12"/>
      <c r="H385" s="12"/>
      <c r="I385" s="12"/>
      <c r="J385" s="12"/>
    </row>
    <row r="386" spans="4:10">
      <c r="D386" s="12"/>
      <c r="E386" s="12"/>
      <c r="F386" s="12"/>
      <c r="G386" s="12"/>
      <c r="H386" s="12"/>
      <c r="I386" s="12"/>
      <c r="J386" s="12"/>
    </row>
    <row r="387" spans="4:10">
      <c r="D387" s="12"/>
      <c r="E387" s="12"/>
      <c r="F387" s="12"/>
      <c r="G387" s="12"/>
      <c r="H387" s="12"/>
      <c r="I387" s="12"/>
      <c r="J387" s="12"/>
    </row>
    <row r="388" spans="4:10">
      <c r="D388" s="12"/>
      <c r="E388" s="12"/>
      <c r="F388" s="12"/>
      <c r="G388" s="12"/>
      <c r="H388" s="12"/>
      <c r="I388" s="12"/>
      <c r="J388" s="12"/>
    </row>
    <row r="389" spans="4:10">
      <c r="D389" s="12"/>
      <c r="E389" s="12"/>
      <c r="F389" s="12"/>
      <c r="G389" s="12"/>
      <c r="H389" s="12"/>
      <c r="I389" s="12"/>
      <c r="J389" s="12"/>
    </row>
    <row r="390" spans="4:10">
      <c r="D390" s="12"/>
      <c r="E390" s="12"/>
      <c r="F390" s="12"/>
      <c r="G390" s="12"/>
      <c r="H390" s="12"/>
      <c r="I390" s="12"/>
      <c r="J390" s="12"/>
    </row>
    <row r="391" spans="4:10">
      <c r="D391" s="12"/>
      <c r="E391" s="12"/>
      <c r="F391" s="12"/>
      <c r="G391" s="12"/>
      <c r="H391" s="12"/>
      <c r="I391" s="12"/>
      <c r="J391" s="12"/>
    </row>
    <row r="392" spans="4:10">
      <c r="D392" s="12"/>
      <c r="E392" s="12"/>
      <c r="F392" s="12"/>
      <c r="G392" s="12"/>
      <c r="H392" s="12"/>
      <c r="I392" s="12"/>
      <c r="J392" s="12"/>
    </row>
    <row r="393" spans="4:10">
      <c r="D393" s="12"/>
      <c r="E393" s="12"/>
      <c r="F393" s="12"/>
      <c r="G393" s="12"/>
      <c r="H393" s="12"/>
      <c r="I393" s="12"/>
      <c r="J393" s="12"/>
    </row>
    <row r="394" spans="4:10">
      <c r="D394" s="12"/>
      <c r="E394" s="12"/>
      <c r="F394" s="12"/>
      <c r="G394" s="12"/>
      <c r="H394" s="12"/>
      <c r="I394" s="12"/>
      <c r="J394" s="12"/>
    </row>
    <row r="395" spans="4:10">
      <c r="D395" s="12"/>
      <c r="E395" s="12"/>
      <c r="F395" s="12"/>
      <c r="G395" s="12"/>
      <c r="H395" s="12"/>
      <c r="I395" s="12"/>
      <c r="J395" s="12"/>
    </row>
    <row r="396" spans="4:10">
      <c r="D396" s="12"/>
      <c r="E396" s="12"/>
      <c r="F396" s="12"/>
      <c r="G396" s="12"/>
      <c r="H396" s="12"/>
      <c r="I396" s="12"/>
      <c r="J396" s="12"/>
    </row>
    <row r="397" spans="4:10">
      <c r="D397" s="12"/>
      <c r="E397" s="12"/>
      <c r="F397" s="12"/>
      <c r="G397" s="12"/>
      <c r="H397" s="12"/>
      <c r="I397" s="12"/>
      <c r="J397" s="12"/>
    </row>
    <row r="398" spans="4:10">
      <c r="D398" s="12"/>
      <c r="E398" s="12"/>
      <c r="F398" s="12"/>
      <c r="G398" s="12"/>
      <c r="H398" s="12"/>
      <c r="I398" s="12"/>
      <c r="J398" s="12"/>
    </row>
    <row r="399" spans="4:10">
      <c r="D399" s="12"/>
      <c r="E399" s="12"/>
      <c r="F399" s="12"/>
      <c r="G399" s="12"/>
      <c r="H399" s="12"/>
      <c r="I399" s="12"/>
      <c r="J399" s="12"/>
    </row>
    <row r="400" spans="4:10">
      <c r="D400" s="12"/>
      <c r="E400" s="12"/>
      <c r="F400" s="12"/>
      <c r="G400" s="12"/>
      <c r="H400" s="12"/>
      <c r="I400" s="12"/>
      <c r="J400" s="12"/>
    </row>
    <row r="401" spans="4:10">
      <c r="D401" s="12"/>
      <c r="E401" s="12"/>
      <c r="F401" s="12"/>
      <c r="G401" s="12"/>
      <c r="H401" s="12"/>
      <c r="I401" s="12"/>
      <c r="J401" s="12"/>
    </row>
    <row r="402" spans="4:10">
      <c r="D402" s="12"/>
      <c r="E402" s="12"/>
      <c r="F402" s="12"/>
      <c r="G402" s="12"/>
      <c r="H402" s="12"/>
      <c r="I402" s="12"/>
      <c r="J402" s="12"/>
    </row>
    <row r="403" spans="4:10">
      <c r="D403" s="12"/>
      <c r="E403" s="12"/>
      <c r="F403" s="12"/>
      <c r="G403" s="12"/>
      <c r="H403" s="12"/>
      <c r="I403" s="12"/>
      <c r="J403" s="12"/>
    </row>
    <row r="404" spans="4:10">
      <c r="D404" s="12"/>
      <c r="E404" s="12"/>
      <c r="F404" s="12"/>
      <c r="G404" s="12"/>
      <c r="H404" s="12"/>
      <c r="I404" s="12"/>
      <c r="J404" s="12"/>
    </row>
    <row r="405" spans="4:10">
      <c r="D405" s="12"/>
      <c r="E405" s="12"/>
      <c r="F405" s="12"/>
      <c r="G405" s="12"/>
      <c r="H405" s="12"/>
      <c r="I405" s="12"/>
      <c r="J405" s="12"/>
    </row>
    <row r="406" spans="4:10">
      <c r="D406" s="12"/>
      <c r="E406" s="12"/>
      <c r="F406" s="12"/>
      <c r="G406" s="12"/>
      <c r="H406" s="12"/>
      <c r="I406" s="12"/>
      <c r="J406" s="12"/>
    </row>
    <row r="407" spans="4:10">
      <c r="D407" s="12"/>
      <c r="E407" s="12"/>
      <c r="F407" s="12"/>
      <c r="G407" s="12"/>
      <c r="H407" s="12"/>
      <c r="I407" s="12"/>
      <c r="J407" s="12"/>
    </row>
    <row r="408" spans="4:10">
      <c r="D408" s="12"/>
      <c r="E408" s="12"/>
      <c r="F408" s="12"/>
      <c r="G408" s="12"/>
      <c r="H408" s="12"/>
      <c r="I408" s="12"/>
      <c r="J408" s="12"/>
    </row>
    <row r="409" spans="4:10">
      <c r="D409" s="12"/>
      <c r="E409" s="12"/>
      <c r="F409" s="12"/>
      <c r="G409" s="12"/>
      <c r="H409" s="12"/>
      <c r="I409" s="12"/>
      <c r="J409" s="12"/>
    </row>
    <row r="410" spans="4:10">
      <c r="D410" s="12"/>
      <c r="E410" s="12"/>
      <c r="F410" s="12"/>
      <c r="G410" s="12"/>
      <c r="H410" s="12"/>
      <c r="I410" s="12"/>
      <c r="J410" s="12"/>
    </row>
    <row r="411" spans="4:10">
      <c r="D411" s="12"/>
      <c r="E411" s="12"/>
      <c r="F411" s="12"/>
      <c r="G411" s="12"/>
      <c r="H411" s="12"/>
      <c r="I411" s="12"/>
      <c r="J411" s="12"/>
    </row>
    <row r="412" spans="4:10">
      <c r="D412" s="12"/>
      <c r="E412" s="12"/>
      <c r="F412" s="12"/>
      <c r="G412" s="12"/>
      <c r="H412" s="12"/>
      <c r="I412" s="12"/>
      <c r="J412" s="12"/>
    </row>
    <row r="413" spans="4:10">
      <c r="D413" s="12"/>
      <c r="E413" s="12"/>
      <c r="F413" s="12"/>
      <c r="G413" s="12"/>
      <c r="H413" s="12"/>
      <c r="I413" s="12"/>
      <c r="J413" s="12"/>
    </row>
    <row r="414" spans="4:10">
      <c r="D414" s="12"/>
      <c r="E414" s="12"/>
      <c r="F414" s="12"/>
      <c r="G414" s="12"/>
      <c r="H414" s="12"/>
      <c r="I414" s="12"/>
      <c r="J414" s="12"/>
    </row>
    <row r="415" spans="4:10">
      <c r="D415" s="12"/>
      <c r="E415" s="12"/>
      <c r="F415" s="12"/>
      <c r="G415" s="12"/>
      <c r="H415" s="12"/>
      <c r="I415" s="12"/>
      <c r="J415" s="12"/>
    </row>
    <row r="416" spans="4:10">
      <c r="D416" s="12"/>
      <c r="E416" s="12"/>
      <c r="F416" s="12"/>
      <c r="G416" s="12"/>
      <c r="H416" s="12"/>
      <c r="I416" s="12"/>
      <c r="J416" s="12"/>
    </row>
    <row r="417" spans="4:10">
      <c r="D417" s="12"/>
      <c r="E417" s="12"/>
      <c r="F417" s="12"/>
      <c r="G417" s="12"/>
      <c r="H417" s="12"/>
      <c r="I417" s="12"/>
      <c r="J417" s="12"/>
    </row>
    <row r="418" spans="4:10">
      <c r="D418" s="12"/>
      <c r="E418" s="12"/>
      <c r="F418" s="12"/>
      <c r="G418" s="12"/>
      <c r="H418" s="12"/>
      <c r="I418" s="12"/>
      <c r="J418" s="12"/>
    </row>
    <row r="419" spans="4:10">
      <c r="D419" s="12"/>
      <c r="E419" s="12"/>
      <c r="F419" s="12"/>
      <c r="G419" s="12"/>
      <c r="H419" s="12"/>
      <c r="I419" s="12"/>
      <c r="J419" s="12"/>
    </row>
    <row r="420" spans="4:10">
      <c r="D420" s="12"/>
      <c r="E420" s="12"/>
      <c r="F420" s="12"/>
      <c r="G420" s="12"/>
      <c r="H420" s="12"/>
      <c r="I420" s="12"/>
      <c r="J420" s="12"/>
    </row>
    <row r="421" spans="4:10">
      <c r="D421" s="12"/>
      <c r="E421" s="12"/>
      <c r="F421" s="12"/>
      <c r="G421" s="12"/>
      <c r="H421" s="12"/>
      <c r="I421" s="12"/>
      <c r="J421" s="12"/>
    </row>
    <row r="422" spans="4:10">
      <c r="D422" s="12"/>
      <c r="E422" s="12"/>
      <c r="F422" s="12"/>
      <c r="G422" s="12"/>
      <c r="H422" s="12"/>
      <c r="I422" s="12"/>
      <c r="J422" s="12"/>
    </row>
    <row r="423" spans="4:10">
      <c r="D423" s="12"/>
      <c r="E423" s="12"/>
      <c r="F423" s="12"/>
      <c r="G423" s="12"/>
      <c r="H423" s="12"/>
      <c r="I423" s="12"/>
      <c r="J423" s="12"/>
    </row>
    <row r="424" spans="4:10">
      <c r="D424" s="12"/>
      <c r="E424" s="12"/>
      <c r="F424" s="12"/>
      <c r="G424" s="12"/>
      <c r="H424" s="12"/>
      <c r="I424" s="12"/>
      <c r="J424" s="12"/>
    </row>
    <row r="425" spans="4:10">
      <c r="D425" s="12"/>
      <c r="E425" s="12"/>
      <c r="F425" s="12"/>
      <c r="G425" s="12"/>
      <c r="H425" s="12"/>
      <c r="I425" s="12"/>
      <c r="J425" s="12"/>
    </row>
    <row r="426" spans="4:10">
      <c r="D426" s="12"/>
      <c r="E426" s="12"/>
      <c r="F426" s="12"/>
      <c r="G426" s="12"/>
      <c r="H426" s="12"/>
      <c r="I426" s="12"/>
      <c r="J426" s="12"/>
    </row>
    <row r="427" spans="4:10">
      <c r="D427" s="12"/>
      <c r="E427" s="12"/>
      <c r="F427" s="12"/>
      <c r="G427" s="12"/>
      <c r="H427" s="12"/>
      <c r="I427" s="12"/>
      <c r="J427" s="12"/>
    </row>
    <row r="428" spans="4:10">
      <c r="D428" s="12"/>
      <c r="E428" s="12"/>
      <c r="F428" s="12"/>
      <c r="G428" s="12"/>
      <c r="H428" s="12"/>
      <c r="I428" s="12"/>
      <c r="J428" s="12"/>
    </row>
    <row r="429" spans="4:10">
      <c r="D429" s="12"/>
      <c r="E429" s="12"/>
      <c r="F429" s="12"/>
      <c r="G429" s="12"/>
      <c r="H429" s="12"/>
      <c r="I429" s="12"/>
      <c r="J429" s="12"/>
    </row>
    <row r="430" spans="4:10">
      <c r="D430" s="12"/>
      <c r="E430" s="12"/>
      <c r="F430" s="12"/>
      <c r="G430" s="12"/>
      <c r="H430" s="12"/>
      <c r="I430" s="12"/>
      <c r="J430" s="12"/>
    </row>
    <row r="431" spans="4:10">
      <c r="D431" s="12"/>
      <c r="E431" s="12"/>
      <c r="F431" s="12"/>
      <c r="G431" s="12"/>
      <c r="H431" s="12"/>
      <c r="I431" s="12"/>
      <c r="J431" s="12"/>
    </row>
    <row r="432" spans="4:10">
      <c r="D432" s="12"/>
      <c r="E432" s="12"/>
      <c r="F432" s="12"/>
      <c r="G432" s="12"/>
      <c r="H432" s="12"/>
      <c r="I432" s="12"/>
      <c r="J432" s="12"/>
    </row>
    <row r="433" spans="4:10">
      <c r="D433" s="12"/>
      <c r="E433" s="12"/>
      <c r="F433" s="12"/>
      <c r="G433" s="12"/>
      <c r="H433" s="12"/>
      <c r="I433" s="12"/>
      <c r="J433" s="12"/>
    </row>
    <row r="434" spans="4:10">
      <c r="D434" s="12"/>
      <c r="E434" s="12"/>
      <c r="F434" s="12"/>
      <c r="G434" s="12"/>
      <c r="H434" s="12"/>
      <c r="I434" s="12"/>
      <c r="J434" s="12"/>
    </row>
    <row r="435" spans="4:10">
      <c r="D435" s="12"/>
      <c r="E435" s="12"/>
      <c r="F435" s="12"/>
      <c r="G435" s="12"/>
      <c r="H435" s="12"/>
      <c r="I435" s="12"/>
      <c r="J435" s="12"/>
    </row>
    <row r="436" spans="4:10">
      <c r="D436" s="12"/>
      <c r="E436" s="12"/>
      <c r="F436" s="12"/>
      <c r="G436" s="12"/>
      <c r="H436" s="12"/>
      <c r="I436" s="12"/>
      <c r="J436" s="12"/>
    </row>
    <row r="437" spans="4:10">
      <c r="D437" s="12"/>
      <c r="E437" s="12"/>
      <c r="F437" s="12"/>
      <c r="G437" s="12"/>
      <c r="H437" s="12"/>
      <c r="I437" s="12"/>
      <c r="J437" s="12"/>
    </row>
    <row r="438" spans="4:10">
      <c r="D438" s="12"/>
      <c r="E438" s="12"/>
      <c r="F438" s="12"/>
      <c r="G438" s="12"/>
      <c r="H438" s="12"/>
      <c r="I438" s="12"/>
      <c r="J438" s="12"/>
    </row>
    <row r="439" spans="4:10">
      <c r="D439" s="12"/>
      <c r="E439" s="12"/>
      <c r="F439" s="12"/>
      <c r="G439" s="12"/>
      <c r="H439" s="12"/>
      <c r="I439" s="12"/>
      <c r="J439" s="12"/>
    </row>
    <row r="440" spans="4:10">
      <c r="D440" s="12"/>
      <c r="E440" s="12"/>
      <c r="F440" s="12"/>
      <c r="G440" s="12"/>
      <c r="H440" s="12"/>
      <c r="I440" s="12"/>
      <c r="J440" s="12"/>
    </row>
    <row r="441" spans="4:10">
      <c r="D441" s="12"/>
      <c r="E441" s="12"/>
      <c r="F441" s="12"/>
      <c r="G441" s="12"/>
      <c r="H441" s="12"/>
      <c r="I441" s="12"/>
      <c r="J441" s="12"/>
    </row>
    <row r="442" spans="4:10">
      <c r="D442" s="12"/>
      <c r="E442" s="12"/>
      <c r="F442" s="12"/>
      <c r="G442" s="12"/>
      <c r="H442" s="12"/>
      <c r="I442" s="12"/>
      <c r="J442" s="12"/>
    </row>
    <row r="443" spans="4:10">
      <c r="D443" s="12"/>
      <c r="E443" s="12"/>
      <c r="F443" s="12"/>
      <c r="G443" s="12"/>
      <c r="H443" s="12"/>
      <c r="I443" s="12"/>
      <c r="J443" s="12"/>
    </row>
    <row r="444" spans="4:10">
      <c r="D444" s="12"/>
      <c r="E444" s="12"/>
      <c r="F444" s="12"/>
      <c r="G444" s="12"/>
      <c r="H444" s="12"/>
      <c r="I444" s="12"/>
      <c r="J444" s="12"/>
    </row>
    <row r="445" spans="4:10">
      <c r="D445" s="12"/>
      <c r="E445" s="12"/>
      <c r="F445" s="12"/>
      <c r="G445" s="12"/>
      <c r="H445" s="12"/>
      <c r="I445" s="12"/>
      <c r="J445" s="12"/>
    </row>
    <row r="446" spans="4:10">
      <c r="D446" s="12"/>
      <c r="E446" s="12"/>
      <c r="F446" s="12"/>
      <c r="G446" s="12"/>
      <c r="H446" s="12"/>
      <c r="I446" s="12"/>
      <c r="J446" s="12"/>
    </row>
    <row r="447" spans="4:10">
      <c r="D447" s="12"/>
      <c r="E447" s="12"/>
      <c r="F447" s="12"/>
      <c r="G447" s="12"/>
      <c r="H447" s="12"/>
      <c r="I447" s="12"/>
      <c r="J447" s="12"/>
    </row>
    <row r="448" spans="4:10">
      <c r="D448" s="12"/>
      <c r="E448" s="12"/>
      <c r="F448" s="12"/>
      <c r="G448" s="12"/>
      <c r="H448" s="12"/>
      <c r="I448" s="12"/>
      <c r="J448" s="12"/>
    </row>
    <row r="449" spans="4:10">
      <c r="D449" s="12"/>
      <c r="E449" s="12"/>
      <c r="F449" s="12"/>
      <c r="G449" s="12"/>
      <c r="H449" s="12"/>
      <c r="I449" s="12"/>
      <c r="J449" s="12"/>
    </row>
    <row r="450" spans="4:10">
      <c r="D450" s="12"/>
      <c r="E450" s="12"/>
      <c r="F450" s="12"/>
      <c r="G450" s="12"/>
      <c r="H450" s="12"/>
      <c r="I450" s="12"/>
      <c r="J450" s="12"/>
    </row>
    <row r="451" spans="4:10">
      <c r="D451" s="12"/>
      <c r="E451" s="12"/>
      <c r="F451" s="12"/>
      <c r="G451" s="12"/>
      <c r="H451" s="12"/>
      <c r="I451" s="12"/>
      <c r="J451" s="12"/>
    </row>
    <row r="452" spans="4:10">
      <c r="D452" s="12"/>
      <c r="E452" s="12"/>
      <c r="F452" s="12"/>
      <c r="G452" s="12"/>
      <c r="H452" s="12"/>
      <c r="I452" s="12"/>
      <c r="J452" s="12"/>
    </row>
    <row r="453" spans="4:10">
      <c r="D453" s="12"/>
      <c r="E453" s="12"/>
      <c r="F453" s="12"/>
      <c r="G453" s="12"/>
      <c r="H453" s="12"/>
      <c r="I453" s="12"/>
      <c r="J453" s="12"/>
    </row>
    <row r="454" spans="4:10">
      <c r="D454" s="12"/>
      <c r="E454" s="12"/>
      <c r="F454" s="12"/>
      <c r="G454" s="12"/>
      <c r="H454" s="12"/>
      <c r="I454" s="12"/>
      <c r="J454" s="12"/>
    </row>
    <row r="455" spans="4:10">
      <c r="D455" s="12"/>
      <c r="E455" s="12"/>
      <c r="F455" s="12"/>
      <c r="G455" s="12"/>
      <c r="H455" s="12"/>
      <c r="I455" s="12"/>
      <c r="J455" s="12"/>
    </row>
    <row r="456" spans="4:10">
      <c r="D456" s="12"/>
      <c r="E456" s="12"/>
      <c r="F456" s="12"/>
      <c r="G456" s="12"/>
      <c r="H456" s="12"/>
      <c r="I456" s="12"/>
      <c r="J456" s="12"/>
    </row>
    <row r="457" spans="4:10">
      <c r="D457" s="12"/>
      <c r="E457" s="12"/>
      <c r="F457" s="12"/>
      <c r="G457" s="12"/>
      <c r="H457" s="12"/>
      <c r="I457" s="12"/>
      <c r="J457" s="12"/>
    </row>
    <row r="458" spans="4:10">
      <c r="D458" s="12"/>
      <c r="E458" s="12"/>
      <c r="F458" s="12"/>
      <c r="G458" s="12"/>
      <c r="H458" s="12"/>
      <c r="I458" s="12"/>
      <c r="J458" s="12"/>
    </row>
    <row r="459" spans="4:10">
      <c r="D459" s="12"/>
      <c r="E459" s="12"/>
      <c r="F459" s="12"/>
      <c r="G459" s="12"/>
      <c r="H459" s="12"/>
      <c r="I459" s="12"/>
      <c r="J459" s="12"/>
    </row>
    <row r="460" spans="4:10">
      <c r="D460" s="12"/>
      <c r="E460" s="12"/>
      <c r="F460" s="12"/>
      <c r="G460" s="12"/>
      <c r="H460" s="12"/>
      <c r="I460" s="12"/>
      <c r="J460" s="12"/>
    </row>
    <row r="461" spans="4:10">
      <c r="D461" s="12"/>
      <c r="E461" s="12"/>
      <c r="F461" s="12"/>
      <c r="G461" s="12"/>
      <c r="H461" s="12"/>
      <c r="I461" s="12"/>
      <c r="J461" s="12"/>
    </row>
    <row r="462" spans="4:10">
      <c r="D462" s="12"/>
      <c r="E462" s="12"/>
      <c r="F462" s="12"/>
      <c r="G462" s="12"/>
      <c r="H462" s="12"/>
      <c r="I462" s="12"/>
      <c r="J462" s="12"/>
    </row>
    <row r="463" spans="4:10">
      <c r="D463" s="12"/>
      <c r="E463" s="12"/>
      <c r="F463" s="12"/>
      <c r="G463" s="12"/>
      <c r="H463" s="12"/>
      <c r="I463" s="12"/>
      <c r="J463" s="12"/>
    </row>
    <row r="464" spans="4:10">
      <c r="D464" s="12"/>
      <c r="E464" s="12"/>
      <c r="F464" s="12"/>
      <c r="G464" s="12"/>
      <c r="H464" s="12"/>
      <c r="I464" s="12"/>
      <c r="J464" s="12"/>
    </row>
    <row r="465" spans="4:10">
      <c r="D465" s="12"/>
      <c r="E465" s="12"/>
      <c r="F465" s="12"/>
      <c r="G465" s="12"/>
      <c r="H465" s="12"/>
      <c r="I465" s="12"/>
      <c r="J465" s="12"/>
    </row>
    <row r="466" spans="4:10">
      <c r="D466" s="12"/>
      <c r="E466" s="12"/>
      <c r="F466" s="12"/>
      <c r="G466" s="12"/>
      <c r="H466" s="12"/>
      <c r="I466" s="12"/>
      <c r="J466" s="12"/>
    </row>
    <row r="467" spans="4:10">
      <c r="D467" s="12"/>
      <c r="E467" s="12"/>
      <c r="F467" s="12"/>
      <c r="G467" s="12"/>
      <c r="H467" s="12"/>
      <c r="I467" s="12"/>
      <c r="J467" s="12"/>
    </row>
    <row r="468" spans="4:10">
      <c r="D468" s="12"/>
      <c r="E468" s="12"/>
      <c r="F468" s="12"/>
      <c r="G468" s="12"/>
      <c r="H468" s="12"/>
      <c r="I468" s="12"/>
      <c r="J468" s="12"/>
    </row>
    <row r="469" spans="4:10">
      <c r="D469" s="12"/>
      <c r="E469" s="12"/>
      <c r="F469" s="12"/>
      <c r="G469" s="12"/>
      <c r="H469" s="12"/>
      <c r="I469" s="12"/>
      <c r="J469" s="12"/>
    </row>
    <row r="470" spans="4:10">
      <c r="D470" s="12"/>
      <c r="E470" s="12"/>
      <c r="F470" s="12"/>
      <c r="G470" s="12"/>
      <c r="H470" s="12"/>
      <c r="I470" s="12"/>
      <c r="J470" s="12"/>
    </row>
    <row r="471" spans="4:10">
      <c r="D471" s="12"/>
      <c r="E471" s="12"/>
      <c r="F471" s="12"/>
      <c r="G471" s="12"/>
      <c r="H471" s="12"/>
      <c r="I471" s="12"/>
      <c r="J471" s="12"/>
    </row>
    <row r="472" spans="4:10">
      <c r="D472" s="12"/>
      <c r="E472" s="12"/>
      <c r="F472" s="12"/>
      <c r="G472" s="12"/>
      <c r="H472" s="12"/>
      <c r="I472" s="12"/>
      <c r="J472" s="12"/>
    </row>
    <row r="473" spans="4:10">
      <c r="D473" s="12"/>
      <c r="E473" s="12"/>
      <c r="F473" s="12"/>
      <c r="G473" s="12"/>
      <c r="H473" s="12"/>
      <c r="I473" s="12"/>
      <c r="J473" s="12"/>
    </row>
    <row r="474" spans="4:10">
      <c r="D474" s="12"/>
      <c r="E474" s="12"/>
      <c r="F474" s="12"/>
      <c r="G474" s="12"/>
      <c r="H474" s="12"/>
      <c r="I474" s="12"/>
      <c r="J474" s="12"/>
    </row>
    <row r="475" spans="4:10">
      <c r="D475" s="12"/>
      <c r="E475" s="12"/>
      <c r="F475" s="12"/>
      <c r="G475" s="12"/>
      <c r="H475" s="12"/>
      <c r="I475" s="12"/>
      <c r="J475" s="12"/>
    </row>
    <row r="476" spans="4:10">
      <c r="D476" s="12"/>
      <c r="E476" s="12"/>
      <c r="F476" s="12"/>
      <c r="G476" s="12"/>
      <c r="H476" s="12"/>
      <c r="I476" s="12"/>
      <c r="J476" s="12"/>
    </row>
    <row r="477" spans="4:10">
      <c r="D477" s="12"/>
      <c r="E477" s="12"/>
      <c r="F477" s="12"/>
      <c r="G477" s="12"/>
      <c r="H477" s="12"/>
      <c r="I477" s="12"/>
      <c r="J477" s="12"/>
    </row>
    <row r="478" spans="4:10">
      <c r="D478" s="12"/>
      <c r="E478" s="12"/>
      <c r="F478" s="12"/>
      <c r="G478" s="12"/>
      <c r="H478" s="12"/>
      <c r="I478" s="12"/>
      <c r="J478" s="12"/>
    </row>
    <row r="479" spans="4:10">
      <c r="D479" s="12"/>
      <c r="E479" s="12"/>
      <c r="F479" s="12"/>
      <c r="G479" s="12"/>
      <c r="H479" s="12"/>
      <c r="I479" s="12"/>
      <c r="J479" s="12"/>
    </row>
    <row r="480" spans="4:10">
      <c r="D480" s="12"/>
      <c r="E480" s="12"/>
      <c r="F480" s="12"/>
      <c r="G480" s="12"/>
      <c r="H480" s="12"/>
      <c r="I480" s="12"/>
      <c r="J480" s="12"/>
    </row>
    <row r="481" spans="4:10">
      <c r="D481" s="12"/>
      <c r="E481" s="12"/>
      <c r="F481" s="12"/>
      <c r="G481" s="12"/>
      <c r="H481" s="12"/>
      <c r="I481" s="12"/>
      <c r="J481" s="12"/>
    </row>
    <row r="482" spans="4:10">
      <c r="D482" s="12"/>
      <c r="E482" s="12"/>
      <c r="F482" s="12"/>
      <c r="G482" s="12"/>
      <c r="H482" s="12"/>
      <c r="I482" s="12"/>
      <c r="J482" s="12"/>
    </row>
    <row r="483" spans="4:10">
      <c r="D483" s="12"/>
      <c r="E483" s="12"/>
      <c r="F483" s="12"/>
      <c r="G483" s="12"/>
      <c r="H483" s="12"/>
      <c r="I483" s="12"/>
      <c r="J483" s="12"/>
    </row>
    <row r="484" spans="4:10">
      <c r="D484" s="12"/>
      <c r="E484" s="12"/>
      <c r="F484" s="12"/>
      <c r="G484" s="12"/>
      <c r="H484" s="12"/>
      <c r="I484" s="12"/>
      <c r="J484" s="12"/>
    </row>
    <row r="485" spans="4:10">
      <c r="D485" s="12"/>
      <c r="E485" s="12"/>
      <c r="F485" s="12"/>
      <c r="G485" s="12"/>
      <c r="H485" s="12"/>
      <c r="I485" s="12"/>
      <c r="J485" s="12"/>
    </row>
    <row r="486" spans="4:10">
      <c r="D486" s="12"/>
      <c r="E486" s="12"/>
      <c r="F486" s="12"/>
      <c r="G486" s="12"/>
      <c r="H486" s="12"/>
      <c r="I486" s="12"/>
      <c r="J486" s="12"/>
    </row>
    <row r="487" spans="4:10">
      <c r="D487" s="12"/>
      <c r="E487" s="12"/>
      <c r="F487" s="12"/>
      <c r="G487" s="12"/>
      <c r="H487" s="12"/>
      <c r="I487" s="12"/>
      <c r="J487" s="12"/>
    </row>
    <row r="488" spans="4:10">
      <c r="D488" s="12"/>
      <c r="E488" s="12"/>
      <c r="F488" s="12"/>
      <c r="G488" s="12"/>
      <c r="H488" s="12"/>
      <c r="I488" s="12"/>
      <c r="J488" s="12"/>
    </row>
    <row r="489" spans="4:10">
      <c r="D489" s="12"/>
      <c r="E489" s="12"/>
      <c r="F489" s="12"/>
      <c r="G489" s="12"/>
      <c r="H489" s="12"/>
      <c r="I489" s="12"/>
      <c r="J489" s="12"/>
    </row>
    <row r="490" spans="4:10">
      <c r="D490" s="12"/>
      <c r="E490" s="12"/>
      <c r="F490" s="12"/>
      <c r="G490" s="12"/>
      <c r="H490" s="12"/>
      <c r="I490" s="12"/>
      <c r="J490" s="12"/>
    </row>
    <row r="491" spans="4:10">
      <c r="D491" s="12"/>
      <c r="E491" s="12"/>
      <c r="F491" s="12"/>
      <c r="G491" s="12"/>
      <c r="H491" s="12"/>
      <c r="I491" s="12"/>
      <c r="J491" s="12"/>
    </row>
    <row r="492" spans="4:10">
      <c r="D492" s="12"/>
      <c r="E492" s="12"/>
      <c r="F492" s="12"/>
      <c r="G492" s="12"/>
      <c r="H492" s="12"/>
      <c r="I492" s="12"/>
      <c r="J492" s="12"/>
    </row>
    <row r="493" spans="4:10">
      <c r="D493" s="12"/>
      <c r="E493" s="12"/>
      <c r="F493" s="12"/>
      <c r="G493" s="12"/>
      <c r="H493" s="12"/>
      <c r="I493" s="12"/>
      <c r="J493" s="12"/>
    </row>
    <row r="494" spans="4:10">
      <c r="D494" s="12"/>
      <c r="E494" s="12"/>
      <c r="F494" s="12"/>
      <c r="G494" s="12"/>
      <c r="H494" s="12"/>
      <c r="I494" s="12"/>
      <c r="J494" s="12"/>
    </row>
    <row r="495" spans="4:10">
      <c r="D495" s="12"/>
      <c r="E495" s="12"/>
      <c r="F495" s="12"/>
      <c r="G495" s="12"/>
      <c r="H495" s="12"/>
      <c r="I495" s="12"/>
      <c r="J495" s="12"/>
    </row>
    <row r="496" spans="4:10">
      <c r="D496" s="12"/>
      <c r="E496" s="12"/>
      <c r="F496" s="12"/>
      <c r="G496" s="12"/>
      <c r="H496" s="12"/>
      <c r="I496" s="12"/>
      <c r="J496" s="12"/>
    </row>
    <row r="497" spans="4:10">
      <c r="D497" s="12"/>
      <c r="E497" s="12"/>
      <c r="F497" s="12"/>
      <c r="G497" s="12"/>
      <c r="H497" s="12"/>
      <c r="I497" s="12"/>
      <c r="J497" s="12"/>
    </row>
    <row r="498" spans="4:10">
      <c r="D498" s="12"/>
      <c r="E498" s="12"/>
      <c r="F498" s="12"/>
      <c r="G498" s="12"/>
      <c r="H498" s="12"/>
      <c r="I498" s="12"/>
      <c r="J498" s="12"/>
    </row>
    <row r="499" spans="4:10">
      <c r="D499" s="12"/>
      <c r="E499" s="12"/>
      <c r="F499" s="12"/>
      <c r="G499" s="12"/>
      <c r="H499" s="12"/>
      <c r="I499" s="12"/>
      <c r="J499" s="12"/>
    </row>
    <row r="500" spans="4:10">
      <c r="D500" s="12"/>
      <c r="E500" s="12"/>
      <c r="F500" s="12"/>
      <c r="G500" s="12"/>
      <c r="H500" s="12"/>
      <c r="I500" s="12"/>
      <c r="J500" s="12"/>
    </row>
    <row r="501" spans="4:10">
      <c r="D501" s="12"/>
      <c r="E501" s="12"/>
      <c r="F501" s="12"/>
      <c r="G501" s="12"/>
      <c r="H501" s="12"/>
      <c r="I501" s="12"/>
      <c r="J501" s="12"/>
    </row>
    <row r="502" spans="4:10">
      <c r="D502" s="12"/>
      <c r="E502" s="12"/>
      <c r="F502" s="12"/>
      <c r="G502" s="12"/>
      <c r="H502" s="12"/>
      <c r="I502" s="12"/>
      <c r="J502" s="12"/>
    </row>
    <row r="503" spans="4:10">
      <c r="D503" s="12"/>
      <c r="E503" s="12"/>
      <c r="F503" s="12"/>
      <c r="G503" s="12"/>
      <c r="H503" s="12"/>
      <c r="I503" s="12"/>
      <c r="J503" s="12"/>
    </row>
    <row r="504" spans="4:10">
      <c r="D504" s="12"/>
      <c r="E504" s="12"/>
      <c r="F504" s="12"/>
      <c r="G504" s="12"/>
      <c r="H504" s="12"/>
      <c r="I504" s="12"/>
      <c r="J504" s="12"/>
    </row>
    <row r="505" spans="4:10">
      <c r="D505" s="12"/>
      <c r="E505" s="12"/>
      <c r="F505" s="12"/>
      <c r="G505" s="12"/>
      <c r="H505" s="12"/>
      <c r="I505" s="12"/>
      <c r="J505" s="12"/>
    </row>
    <row r="506" spans="4:10">
      <c r="D506" s="12"/>
      <c r="E506" s="12"/>
      <c r="F506" s="12"/>
      <c r="G506" s="12"/>
      <c r="H506" s="12"/>
      <c r="I506" s="12"/>
      <c r="J506" s="12"/>
    </row>
    <row r="507" spans="4:10">
      <c r="D507" s="12"/>
      <c r="E507" s="12"/>
      <c r="F507" s="12"/>
      <c r="G507" s="12"/>
      <c r="H507" s="12"/>
      <c r="I507" s="12"/>
      <c r="J507" s="12"/>
    </row>
    <row r="508" spans="4:10">
      <c r="D508" s="12"/>
      <c r="E508" s="12"/>
      <c r="F508" s="12"/>
      <c r="G508" s="12"/>
      <c r="H508" s="12"/>
      <c r="I508" s="12"/>
      <c r="J508" s="12"/>
    </row>
    <row r="509" spans="4:10">
      <c r="D509" s="12"/>
      <c r="E509" s="12"/>
      <c r="F509" s="12"/>
      <c r="G509" s="12"/>
      <c r="H509" s="12"/>
      <c r="I509" s="12"/>
      <c r="J509" s="12"/>
    </row>
    <row r="510" spans="4:10">
      <c r="D510" s="12"/>
      <c r="E510" s="12"/>
      <c r="F510" s="12"/>
      <c r="G510" s="12"/>
      <c r="H510" s="12"/>
      <c r="I510" s="12"/>
      <c r="J510" s="12"/>
    </row>
    <row r="511" spans="4:10">
      <c r="D511" s="12"/>
      <c r="E511" s="12"/>
      <c r="F511" s="12"/>
      <c r="G511" s="12"/>
      <c r="H511" s="12"/>
      <c r="I511" s="12"/>
      <c r="J511" s="12"/>
    </row>
    <row r="512" spans="4:10">
      <c r="D512" s="12"/>
      <c r="E512" s="12"/>
      <c r="F512" s="12"/>
      <c r="G512" s="12"/>
      <c r="H512" s="12"/>
      <c r="I512" s="12"/>
      <c r="J512" s="12"/>
    </row>
    <row r="513" spans="4:10">
      <c r="D513" s="12"/>
      <c r="E513" s="12"/>
      <c r="F513" s="12"/>
      <c r="G513" s="12"/>
      <c r="H513" s="12"/>
      <c r="I513" s="12"/>
      <c r="J513" s="12"/>
    </row>
    <row r="514" spans="4:10">
      <c r="D514" s="12"/>
      <c r="E514" s="12"/>
      <c r="F514" s="12"/>
      <c r="G514" s="12"/>
      <c r="H514" s="12"/>
      <c r="I514" s="12"/>
      <c r="J514" s="12"/>
    </row>
    <row r="515" spans="4:10">
      <c r="D515" s="12"/>
      <c r="E515" s="12"/>
      <c r="F515" s="12"/>
      <c r="G515" s="12"/>
      <c r="H515" s="12"/>
      <c r="I515" s="12"/>
      <c r="J515" s="12"/>
    </row>
    <row r="516" spans="4:10">
      <c r="D516" s="12"/>
      <c r="E516" s="12"/>
      <c r="F516" s="12"/>
      <c r="G516" s="12"/>
      <c r="H516" s="12"/>
      <c r="I516" s="12"/>
      <c r="J516" s="12"/>
    </row>
    <row r="517" spans="4:10">
      <c r="D517" s="12"/>
      <c r="E517" s="12"/>
      <c r="F517" s="12"/>
      <c r="G517" s="12"/>
      <c r="H517" s="12"/>
      <c r="I517" s="12"/>
      <c r="J517" s="12"/>
    </row>
    <row r="518" spans="4:10">
      <c r="D518" s="12"/>
      <c r="E518" s="12"/>
      <c r="F518" s="12"/>
      <c r="G518" s="12"/>
      <c r="H518" s="12"/>
      <c r="I518" s="12"/>
      <c r="J518" s="12"/>
    </row>
    <row r="519" spans="4:10">
      <c r="D519" s="12"/>
      <c r="E519" s="12"/>
      <c r="F519" s="12"/>
      <c r="G519" s="12"/>
      <c r="H519" s="12"/>
      <c r="I519" s="12"/>
      <c r="J519" s="12"/>
    </row>
    <row r="520" spans="4:10">
      <c r="D520" s="12"/>
      <c r="E520" s="12"/>
      <c r="F520" s="12"/>
      <c r="G520" s="12"/>
      <c r="H520" s="12"/>
      <c r="I520" s="12"/>
      <c r="J520" s="12"/>
    </row>
    <row r="521" spans="4:10">
      <c r="D521" s="12"/>
      <c r="E521" s="12"/>
      <c r="F521" s="12"/>
      <c r="G521" s="12"/>
      <c r="H521" s="12"/>
      <c r="I521" s="12"/>
      <c r="J521" s="12"/>
    </row>
    <row r="522" spans="4:10">
      <c r="D522" s="12"/>
      <c r="E522" s="12"/>
      <c r="F522" s="12"/>
      <c r="G522" s="12"/>
      <c r="H522" s="12"/>
      <c r="I522" s="12"/>
      <c r="J522" s="12"/>
    </row>
    <row r="523" spans="4:10">
      <c r="D523" s="12"/>
      <c r="E523" s="12"/>
      <c r="F523" s="12"/>
      <c r="G523" s="12"/>
      <c r="H523" s="12"/>
      <c r="I523" s="12"/>
      <c r="J523" s="12"/>
    </row>
    <row r="524" spans="4:10">
      <c r="D524" s="12"/>
      <c r="E524" s="12"/>
      <c r="F524" s="12"/>
      <c r="G524" s="12"/>
      <c r="H524" s="12"/>
      <c r="I524" s="12"/>
      <c r="J524" s="12"/>
    </row>
    <row r="525" spans="4:10">
      <c r="D525" s="12"/>
      <c r="E525" s="12"/>
      <c r="F525" s="12"/>
      <c r="G525" s="12"/>
      <c r="H525" s="12"/>
      <c r="I525" s="12"/>
      <c r="J525" s="12"/>
    </row>
    <row r="526" spans="4:10">
      <c r="D526" s="12"/>
      <c r="E526" s="12"/>
      <c r="F526" s="12"/>
      <c r="G526" s="12"/>
      <c r="H526" s="12"/>
      <c r="I526" s="12"/>
      <c r="J526" s="12"/>
    </row>
    <row r="527" spans="4:10">
      <c r="D527" s="12"/>
      <c r="E527" s="12"/>
      <c r="F527" s="12"/>
      <c r="G527" s="12"/>
      <c r="H527" s="12"/>
      <c r="I527" s="12"/>
      <c r="J527" s="12"/>
    </row>
    <row r="528" spans="4:10">
      <c r="D528" s="12"/>
      <c r="E528" s="12"/>
      <c r="F528" s="12"/>
      <c r="G528" s="12"/>
      <c r="H528" s="12"/>
      <c r="I528" s="12"/>
      <c r="J528" s="12"/>
    </row>
    <row r="529" spans="4:10">
      <c r="D529" s="12"/>
      <c r="E529" s="12"/>
      <c r="F529" s="12"/>
      <c r="G529" s="12"/>
      <c r="H529" s="12"/>
      <c r="I529" s="12"/>
      <c r="J529" s="12"/>
    </row>
    <row r="530" spans="4:10">
      <c r="D530" s="12"/>
      <c r="E530" s="12"/>
      <c r="F530" s="12"/>
      <c r="G530" s="12"/>
      <c r="H530" s="12"/>
      <c r="I530" s="12"/>
      <c r="J530" s="12"/>
    </row>
    <row r="531" spans="4:10">
      <c r="D531" s="12"/>
      <c r="E531" s="12"/>
      <c r="F531" s="12"/>
      <c r="G531" s="12"/>
      <c r="H531" s="12"/>
      <c r="I531" s="12"/>
      <c r="J531" s="12"/>
    </row>
    <row r="532" spans="4:10">
      <c r="D532" s="12"/>
      <c r="E532" s="12"/>
      <c r="F532" s="12"/>
      <c r="G532" s="12"/>
      <c r="H532" s="12"/>
      <c r="I532" s="12"/>
      <c r="J532" s="12"/>
    </row>
    <row r="533" spans="4:10">
      <c r="D533" s="12"/>
      <c r="E533" s="12"/>
      <c r="F533" s="12"/>
      <c r="G533" s="12"/>
      <c r="H533" s="12"/>
      <c r="I533" s="12"/>
      <c r="J533" s="12"/>
    </row>
    <row r="534" spans="4:10">
      <c r="D534" s="12"/>
      <c r="E534" s="12"/>
      <c r="F534" s="12"/>
      <c r="G534" s="12"/>
      <c r="H534" s="12"/>
      <c r="I534" s="12"/>
      <c r="J534" s="12"/>
    </row>
    <row r="535" spans="4:10">
      <c r="D535" s="12"/>
      <c r="E535" s="12"/>
      <c r="F535" s="12"/>
      <c r="G535" s="12"/>
      <c r="H535" s="12"/>
      <c r="I535" s="12"/>
      <c r="J535" s="12"/>
    </row>
    <row r="536" spans="4:10">
      <c r="D536" s="12"/>
      <c r="E536" s="12"/>
      <c r="F536" s="12"/>
      <c r="G536" s="12"/>
      <c r="H536" s="12"/>
      <c r="I536" s="12"/>
      <c r="J536" s="12"/>
    </row>
    <row r="537" spans="4:10">
      <c r="D537" s="12"/>
      <c r="E537" s="12"/>
      <c r="F537" s="12"/>
      <c r="G537" s="12"/>
      <c r="H537" s="12"/>
      <c r="I537" s="12"/>
      <c r="J537" s="12"/>
    </row>
    <row r="538" spans="4:10">
      <c r="D538" s="12"/>
      <c r="E538" s="12"/>
      <c r="F538" s="12"/>
      <c r="G538" s="12"/>
      <c r="H538" s="12"/>
      <c r="I538" s="12"/>
      <c r="J538" s="12"/>
    </row>
    <row r="539" spans="4:10">
      <c r="D539" s="12"/>
      <c r="E539" s="12"/>
      <c r="F539" s="12"/>
      <c r="G539" s="12"/>
      <c r="H539" s="12"/>
      <c r="I539" s="12"/>
      <c r="J539" s="12"/>
    </row>
    <row r="540" spans="4:10">
      <c r="D540" s="12"/>
      <c r="E540" s="12"/>
      <c r="F540" s="12"/>
      <c r="G540" s="12"/>
      <c r="H540" s="12"/>
      <c r="I540" s="12"/>
      <c r="J540" s="12"/>
    </row>
    <row r="541" spans="4:10">
      <c r="D541" s="12"/>
      <c r="E541" s="12"/>
      <c r="F541" s="12"/>
      <c r="G541" s="12"/>
      <c r="H541" s="12"/>
      <c r="I541" s="12"/>
      <c r="J541" s="12"/>
    </row>
    <row r="542" spans="4:10">
      <c r="D542" s="12"/>
      <c r="E542" s="12"/>
      <c r="F542" s="12"/>
      <c r="G542" s="12"/>
      <c r="H542" s="12"/>
      <c r="I542" s="12"/>
      <c r="J542" s="12"/>
    </row>
    <row r="543" spans="4:10">
      <c r="D543" s="12"/>
      <c r="E543" s="12"/>
      <c r="F543" s="12"/>
      <c r="G543" s="12"/>
      <c r="H543" s="12"/>
      <c r="I543" s="12"/>
      <c r="J543" s="12"/>
    </row>
    <row r="544" spans="4:10">
      <c r="D544" s="12"/>
      <c r="E544" s="12"/>
      <c r="F544" s="12"/>
      <c r="G544" s="12"/>
      <c r="H544" s="12"/>
      <c r="I544" s="12"/>
      <c r="J544" s="12"/>
    </row>
    <row r="545" spans="4:10">
      <c r="D545" s="12"/>
      <c r="E545" s="12"/>
      <c r="F545" s="12"/>
      <c r="G545" s="12"/>
      <c r="H545" s="12"/>
      <c r="I545" s="12"/>
      <c r="J545" s="12"/>
    </row>
    <row r="546" spans="4:10">
      <c r="D546" s="12"/>
      <c r="E546" s="12"/>
      <c r="F546" s="12"/>
      <c r="G546" s="12"/>
      <c r="H546" s="12"/>
      <c r="I546" s="12"/>
      <c r="J546" s="12"/>
    </row>
    <row r="547" spans="4:10">
      <c r="D547" s="12"/>
      <c r="E547" s="12"/>
      <c r="F547" s="12"/>
      <c r="G547" s="12"/>
      <c r="H547" s="12"/>
      <c r="I547" s="12"/>
      <c r="J547" s="12"/>
    </row>
    <row r="548" spans="4:10">
      <c r="D548" s="12"/>
      <c r="E548" s="12"/>
      <c r="F548" s="12"/>
      <c r="G548" s="12"/>
      <c r="H548" s="12"/>
      <c r="I548" s="12"/>
      <c r="J548" s="12"/>
    </row>
    <row r="549" spans="4:10">
      <c r="D549" s="12"/>
      <c r="E549" s="12"/>
      <c r="F549" s="12"/>
      <c r="G549" s="12"/>
      <c r="H549" s="12"/>
      <c r="I549" s="12"/>
      <c r="J549" s="12"/>
    </row>
    <row r="550" spans="4:10">
      <c r="D550" s="12"/>
      <c r="E550" s="12"/>
      <c r="F550" s="12"/>
      <c r="G550" s="12"/>
      <c r="H550" s="12"/>
      <c r="I550" s="12"/>
      <c r="J550" s="12"/>
    </row>
    <row r="551" spans="4:10">
      <c r="D551" s="12"/>
      <c r="E551" s="12"/>
      <c r="F551" s="12"/>
      <c r="G551" s="12"/>
      <c r="H551" s="12"/>
      <c r="I551" s="12"/>
      <c r="J551" s="12"/>
    </row>
    <row r="552" spans="4:10">
      <c r="D552" s="12"/>
      <c r="E552" s="12"/>
      <c r="F552" s="12"/>
      <c r="G552" s="12"/>
      <c r="H552" s="12"/>
      <c r="I552" s="12"/>
      <c r="J552" s="12"/>
    </row>
    <row r="553" spans="4:10">
      <c r="D553" s="12"/>
      <c r="E553" s="12"/>
      <c r="F553" s="12"/>
      <c r="G553" s="12"/>
      <c r="H553" s="12"/>
      <c r="I553" s="12"/>
      <c r="J553" s="12"/>
    </row>
    <row r="554" spans="4:10">
      <c r="D554" s="12"/>
      <c r="E554" s="12"/>
      <c r="F554" s="12"/>
      <c r="G554" s="12"/>
      <c r="H554" s="12"/>
      <c r="I554" s="12"/>
      <c r="J554" s="12"/>
    </row>
    <row r="555" spans="4:10">
      <c r="D555" s="12"/>
      <c r="E555" s="12"/>
      <c r="F555" s="12"/>
      <c r="G555" s="12"/>
      <c r="H555" s="12"/>
      <c r="I555" s="12"/>
      <c r="J555" s="12"/>
    </row>
    <row r="556" spans="4:10">
      <c r="D556" s="12"/>
      <c r="E556" s="12"/>
      <c r="F556" s="12"/>
      <c r="G556" s="12"/>
      <c r="H556" s="12"/>
      <c r="I556" s="12"/>
      <c r="J556" s="12"/>
    </row>
    <row r="557" spans="4:10">
      <c r="D557" s="12"/>
      <c r="E557" s="12"/>
      <c r="F557" s="12"/>
      <c r="G557" s="12"/>
      <c r="H557" s="12"/>
      <c r="I557" s="12"/>
      <c r="J557" s="12"/>
    </row>
    <row r="558" spans="4:10">
      <c r="D558" s="12"/>
      <c r="E558" s="12"/>
      <c r="F558" s="12"/>
      <c r="G558" s="12"/>
      <c r="H558" s="12"/>
      <c r="I558" s="12"/>
      <c r="J558" s="12"/>
    </row>
    <row r="559" spans="4:10">
      <c r="D559" s="12"/>
      <c r="E559" s="12"/>
      <c r="F559" s="12"/>
      <c r="G559" s="12"/>
      <c r="H559" s="12"/>
      <c r="I559" s="12"/>
      <c r="J559" s="12"/>
    </row>
    <row r="560" spans="4:10">
      <c r="D560" s="12"/>
      <c r="E560" s="12"/>
      <c r="F560" s="12"/>
      <c r="G560" s="12"/>
      <c r="H560" s="12"/>
      <c r="I560" s="12"/>
      <c r="J560" s="12"/>
    </row>
    <row r="561" spans="4:10">
      <c r="D561" s="12"/>
      <c r="E561" s="12"/>
      <c r="F561" s="12"/>
      <c r="G561" s="12"/>
      <c r="H561" s="12"/>
      <c r="I561" s="12"/>
      <c r="J561" s="12"/>
    </row>
    <row r="562" spans="4:10">
      <c r="D562" s="12"/>
      <c r="E562" s="12"/>
      <c r="F562" s="12"/>
      <c r="G562" s="12"/>
      <c r="H562" s="12"/>
      <c r="I562" s="12"/>
      <c r="J562" s="12"/>
    </row>
    <row r="563" spans="4:10">
      <c r="D563" s="12"/>
      <c r="E563" s="12"/>
      <c r="F563" s="12"/>
      <c r="G563" s="12"/>
      <c r="H563" s="12"/>
      <c r="I563" s="12"/>
      <c r="J563" s="12"/>
    </row>
    <row r="564" spans="4:10">
      <c r="D564" s="12"/>
      <c r="E564" s="12"/>
      <c r="F564" s="12"/>
      <c r="G564" s="12"/>
      <c r="H564" s="12"/>
      <c r="I564" s="12"/>
      <c r="J564" s="12"/>
    </row>
    <row r="565" spans="4:10">
      <c r="D565" s="12"/>
      <c r="E565" s="12"/>
      <c r="F565" s="12"/>
      <c r="G565" s="12"/>
      <c r="H565" s="12"/>
      <c r="I565" s="12"/>
      <c r="J565" s="12"/>
    </row>
    <row r="566" spans="4:10">
      <c r="D566" s="12"/>
      <c r="E566" s="12"/>
      <c r="F566" s="12"/>
      <c r="G566" s="12"/>
      <c r="H566" s="12"/>
      <c r="I566" s="12"/>
      <c r="J566" s="12"/>
    </row>
    <row r="567" spans="4:10">
      <c r="D567" s="12"/>
      <c r="E567" s="12"/>
      <c r="F567" s="12"/>
      <c r="G567" s="12"/>
      <c r="H567" s="12"/>
      <c r="I567" s="12"/>
      <c r="J567" s="12"/>
    </row>
    <row r="568" spans="4:10">
      <c r="D568" s="12"/>
      <c r="E568" s="12"/>
      <c r="F568" s="12"/>
      <c r="G568" s="12"/>
      <c r="H568" s="12"/>
      <c r="I568" s="12"/>
      <c r="J568" s="12"/>
    </row>
    <row r="569" spans="4:10">
      <c r="D569" s="12"/>
      <c r="E569" s="12"/>
      <c r="F569" s="12"/>
      <c r="G569" s="12"/>
      <c r="H569" s="12"/>
      <c r="I569" s="12"/>
      <c r="J569" s="12"/>
    </row>
    <row r="570" spans="4:10">
      <c r="D570" s="12"/>
      <c r="E570" s="12"/>
      <c r="F570" s="12"/>
      <c r="G570" s="12"/>
      <c r="H570" s="12"/>
      <c r="I570" s="12"/>
      <c r="J570" s="12"/>
    </row>
    <row r="571" spans="4:10">
      <c r="D571" s="12"/>
      <c r="E571" s="12"/>
      <c r="F571" s="12"/>
      <c r="G571" s="12"/>
      <c r="H571" s="12"/>
      <c r="I571" s="12"/>
      <c r="J571" s="12"/>
    </row>
    <row r="572" spans="4:10">
      <c r="D572" s="12"/>
      <c r="E572" s="12"/>
      <c r="F572" s="12"/>
      <c r="G572" s="12"/>
      <c r="H572" s="12"/>
      <c r="I572" s="12"/>
      <c r="J572" s="12"/>
    </row>
    <row r="573" spans="4:10">
      <c r="D573" s="12"/>
      <c r="E573" s="12"/>
      <c r="F573" s="12"/>
      <c r="G573" s="12"/>
      <c r="H573" s="12"/>
      <c r="I573" s="12"/>
      <c r="J573" s="12"/>
    </row>
    <row r="574" spans="4:10">
      <c r="D574" s="12"/>
      <c r="E574" s="12"/>
      <c r="F574" s="12"/>
      <c r="G574" s="12"/>
      <c r="H574" s="12"/>
      <c r="I574" s="12"/>
      <c r="J574" s="12"/>
    </row>
    <row r="575" spans="4:10">
      <c r="D575" s="12"/>
      <c r="E575" s="12"/>
      <c r="F575" s="12"/>
      <c r="G575" s="12"/>
      <c r="H575" s="12"/>
      <c r="I575" s="12"/>
      <c r="J575" s="12"/>
    </row>
    <row r="576" spans="4:10">
      <c r="D576" s="12"/>
      <c r="E576" s="12"/>
      <c r="F576" s="12"/>
      <c r="G576" s="12"/>
      <c r="H576" s="12"/>
      <c r="I576" s="12"/>
      <c r="J576" s="12"/>
    </row>
    <row r="577" spans="4:10">
      <c r="D577" s="12"/>
      <c r="E577" s="12"/>
      <c r="F577" s="12"/>
      <c r="G577" s="12"/>
      <c r="H577" s="12"/>
      <c r="I577" s="12"/>
      <c r="J577" s="12"/>
    </row>
    <row r="578" spans="4:10">
      <c r="D578" s="12"/>
      <c r="E578" s="12"/>
      <c r="F578" s="12"/>
      <c r="G578" s="12"/>
      <c r="H578" s="12"/>
      <c r="I578" s="12"/>
      <c r="J578" s="12"/>
    </row>
    <row r="579" spans="4:10">
      <c r="D579" s="12"/>
      <c r="E579" s="12"/>
      <c r="F579" s="12"/>
      <c r="G579" s="12"/>
      <c r="H579" s="12"/>
      <c r="I579" s="12"/>
      <c r="J579" s="12"/>
    </row>
    <row r="580" spans="4:10">
      <c r="D580" s="12"/>
      <c r="E580" s="12"/>
      <c r="F580" s="12"/>
      <c r="G580" s="12"/>
      <c r="H580" s="12"/>
      <c r="I580" s="12"/>
      <c r="J580" s="12"/>
    </row>
    <row r="581" spans="4:10">
      <c r="D581" s="12"/>
      <c r="E581" s="12"/>
      <c r="F581" s="12"/>
      <c r="G581" s="12"/>
      <c r="H581" s="12"/>
      <c r="I581" s="12"/>
      <c r="J581" s="12"/>
    </row>
    <row r="582" spans="4:10">
      <c r="D582" s="12"/>
      <c r="E582" s="12"/>
      <c r="F582" s="12"/>
      <c r="G582" s="12"/>
      <c r="H582" s="12"/>
      <c r="I582" s="12"/>
      <c r="J582" s="12"/>
    </row>
    <row r="583" spans="4:10">
      <c r="D583" s="12"/>
      <c r="E583" s="12"/>
      <c r="F583" s="12"/>
      <c r="G583" s="12"/>
      <c r="H583" s="12"/>
      <c r="I583" s="12"/>
      <c r="J583" s="12"/>
    </row>
    <row r="584" spans="4:10">
      <c r="D584" s="12"/>
      <c r="E584" s="12"/>
      <c r="F584" s="12"/>
      <c r="G584" s="12"/>
      <c r="H584" s="12"/>
      <c r="I584" s="12"/>
      <c r="J584" s="12"/>
    </row>
    <row r="585" spans="4:10">
      <c r="D585" s="12"/>
      <c r="E585" s="12"/>
      <c r="F585" s="12"/>
      <c r="G585" s="12"/>
      <c r="H585" s="12"/>
      <c r="I585" s="12"/>
      <c r="J585" s="12"/>
    </row>
    <row r="586" spans="4:10">
      <c r="D586" s="12"/>
      <c r="E586" s="12"/>
      <c r="F586" s="12"/>
      <c r="G586" s="12"/>
      <c r="H586" s="12"/>
      <c r="I586" s="12"/>
      <c r="J586" s="12"/>
    </row>
    <row r="587" spans="4:10">
      <c r="D587" s="12"/>
      <c r="E587" s="12"/>
      <c r="F587" s="12"/>
      <c r="G587" s="12"/>
      <c r="H587" s="12"/>
      <c r="I587" s="12"/>
      <c r="J587" s="12"/>
    </row>
    <row r="588" spans="4:10">
      <c r="D588" s="12"/>
      <c r="E588" s="12"/>
      <c r="F588" s="12"/>
      <c r="G588" s="12"/>
      <c r="H588" s="12"/>
      <c r="I588" s="12"/>
      <c r="J588" s="12"/>
    </row>
    <row r="589" spans="4:10">
      <c r="D589" s="12"/>
      <c r="E589" s="12"/>
      <c r="F589" s="12"/>
      <c r="G589" s="12"/>
      <c r="H589" s="12"/>
      <c r="I589" s="12"/>
      <c r="J589" s="12"/>
    </row>
    <row r="590" spans="4:10">
      <c r="D590" s="12"/>
      <c r="E590" s="12"/>
      <c r="F590" s="12"/>
      <c r="G590" s="12"/>
      <c r="H590" s="12"/>
      <c r="I590" s="12"/>
      <c r="J590" s="12"/>
    </row>
    <row r="591" spans="4:10">
      <c r="D591" s="12"/>
      <c r="E591" s="12"/>
      <c r="F591" s="12"/>
      <c r="G591" s="12"/>
      <c r="H591" s="12"/>
      <c r="I591" s="12"/>
      <c r="J591" s="12"/>
    </row>
    <row r="592" spans="4:10">
      <c r="D592" s="12"/>
      <c r="E592" s="12"/>
      <c r="F592" s="12"/>
      <c r="G592" s="12"/>
      <c r="H592" s="12"/>
      <c r="I592" s="12"/>
      <c r="J592" s="12"/>
    </row>
    <row r="593" spans="4:10">
      <c r="D593" s="12"/>
      <c r="E593" s="12"/>
      <c r="F593" s="12"/>
      <c r="G593" s="12"/>
      <c r="H593" s="12"/>
      <c r="I593" s="12"/>
      <c r="J593" s="12"/>
    </row>
    <row r="594" spans="4:10">
      <c r="D594" s="12"/>
      <c r="E594" s="12"/>
      <c r="F594" s="12"/>
      <c r="G594" s="12"/>
      <c r="H594" s="12"/>
      <c r="I594" s="12"/>
      <c r="J594" s="12"/>
    </row>
    <row r="595" spans="4:10">
      <c r="D595" s="12"/>
      <c r="E595" s="12"/>
      <c r="F595" s="12"/>
      <c r="G595" s="12"/>
      <c r="H595" s="12"/>
      <c r="I595" s="12"/>
      <c r="J595" s="12"/>
    </row>
    <row r="596" spans="4:10">
      <c r="D596" s="12"/>
      <c r="E596" s="12"/>
      <c r="F596" s="12"/>
      <c r="G596" s="12"/>
      <c r="H596" s="12"/>
      <c r="I596" s="12"/>
      <c r="J596" s="12"/>
    </row>
    <row r="597" spans="4:10">
      <c r="D597" s="12"/>
      <c r="E597" s="12"/>
      <c r="F597" s="12"/>
      <c r="G597" s="12"/>
      <c r="H597" s="12"/>
      <c r="I597" s="12"/>
      <c r="J597" s="12"/>
    </row>
    <row r="598" spans="4:10">
      <c r="D598" s="12"/>
      <c r="E598" s="12"/>
      <c r="F598" s="12"/>
      <c r="G598" s="12"/>
      <c r="H598" s="12"/>
      <c r="I598" s="12"/>
      <c r="J598" s="12"/>
    </row>
    <row r="599" spans="4:10">
      <c r="D599" s="12"/>
      <c r="E599" s="12"/>
      <c r="F599" s="12"/>
      <c r="G599" s="12"/>
      <c r="H599" s="12"/>
      <c r="I599" s="12"/>
      <c r="J599" s="12"/>
    </row>
    <row r="600" spans="4:10">
      <c r="D600" s="12"/>
      <c r="E600" s="12"/>
      <c r="F600" s="12"/>
      <c r="G600" s="12"/>
      <c r="H600" s="12"/>
      <c r="I600" s="12"/>
      <c r="J600" s="12"/>
    </row>
    <row r="601" spans="4:10">
      <c r="D601" s="12"/>
      <c r="E601" s="12"/>
      <c r="F601" s="12"/>
      <c r="G601" s="12"/>
      <c r="H601" s="12"/>
      <c r="I601" s="12"/>
      <c r="J601" s="12"/>
    </row>
    <row r="602" spans="4:10">
      <c r="D602" s="12"/>
      <c r="E602" s="12"/>
      <c r="F602" s="12"/>
      <c r="G602" s="12"/>
      <c r="H602" s="12"/>
      <c r="I602" s="12"/>
      <c r="J602" s="12"/>
    </row>
    <row r="603" spans="4:10">
      <c r="D603" s="12"/>
      <c r="E603" s="12"/>
      <c r="F603" s="12"/>
      <c r="G603" s="12"/>
      <c r="H603" s="12"/>
      <c r="I603" s="12"/>
      <c r="J603" s="12"/>
    </row>
    <row r="604" spans="4:10">
      <c r="D604" s="12"/>
      <c r="E604" s="12"/>
      <c r="F604" s="12"/>
      <c r="G604" s="12"/>
      <c r="H604" s="12"/>
      <c r="I604" s="12"/>
      <c r="J604" s="12"/>
    </row>
    <row r="605" spans="4:10">
      <c r="D605" s="12"/>
      <c r="E605" s="12"/>
      <c r="F605" s="12"/>
      <c r="G605" s="12"/>
      <c r="H605" s="12"/>
      <c r="I605" s="12"/>
      <c r="J605" s="12"/>
    </row>
    <row r="606" spans="4:10">
      <c r="D606" s="12"/>
      <c r="E606" s="12"/>
      <c r="F606" s="12"/>
      <c r="G606" s="12"/>
      <c r="H606" s="12"/>
      <c r="I606" s="12"/>
      <c r="J606" s="12"/>
    </row>
    <row r="607" spans="4:10">
      <c r="D607" s="12"/>
      <c r="E607" s="12"/>
      <c r="F607" s="12"/>
      <c r="G607" s="12"/>
      <c r="H607" s="12"/>
      <c r="I607" s="12"/>
      <c r="J607" s="12"/>
    </row>
    <row r="608" spans="4:10">
      <c r="D608" s="12"/>
      <c r="E608" s="12"/>
      <c r="F608" s="12"/>
      <c r="G608" s="12"/>
      <c r="H608" s="12"/>
      <c r="I608" s="12"/>
      <c r="J608" s="12"/>
    </row>
    <row r="609" spans="4:10">
      <c r="D609" s="12"/>
      <c r="E609" s="12"/>
      <c r="F609" s="12"/>
      <c r="G609" s="12"/>
      <c r="H609" s="12"/>
      <c r="I609" s="12"/>
      <c r="J609" s="12"/>
    </row>
    <row r="610" spans="4:10">
      <c r="D610" s="12"/>
      <c r="E610" s="12"/>
      <c r="F610" s="12"/>
      <c r="G610" s="12"/>
      <c r="H610" s="12"/>
      <c r="I610" s="12"/>
      <c r="J610" s="12"/>
    </row>
    <row r="611" spans="4:10">
      <c r="D611" s="12"/>
      <c r="E611" s="12"/>
      <c r="F611" s="12"/>
      <c r="G611" s="12"/>
      <c r="H611" s="12"/>
      <c r="I611" s="12"/>
      <c r="J611" s="12"/>
    </row>
    <row r="612" spans="4:10">
      <c r="D612" s="12"/>
      <c r="E612" s="12"/>
      <c r="F612" s="12"/>
      <c r="G612" s="12"/>
      <c r="H612" s="12"/>
      <c r="I612" s="12"/>
      <c r="J612" s="12"/>
    </row>
    <row r="613" spans="4:10">
      <c r="D613" s="12"/>
      <c r="E613" s="12"/>
      <c r="F613" s="12"/>
      <c r="G613" s="12"/>
      <c r="H613" s="12"/>
      <c r="I613" s="12"/>
      <c r="J613" s="12"/>
    </row>
    <row r="614" spans="4:10">
      <c r="D614" s="12"/>
      <c r="E614" s="12"/>
      <c r="F614" s="12"/>
      <c r="G614" s="12"/>
      <c r="H614" s="12"/>
      <c r="I614" s="12"/>
      <c r="J614" s="12"/>
    </row>
    <row r="615" spans="4:10">
      <c r="D615" s="12"/>
      <c r="E615" s="12"/>
      <c r="F615" s="12"/>
      <c r="G615" s="12"/>
      <c r="H615" s="12"/>
      <c r="I615" s="12"/>
      <c r="J615" s="12"/>
    </row>
    <row r="616" spans="4:10">
      <c r="D616" s="12"/>
      <c r="E616" s="12"/>
      <c r="F616" s="12"/>
      <c r="G616" s="12"/>
      <c r="H616" s="12"/>
      <c r="I616" s="12"/>
      <c r="J616" s="12"/>
    </row>
    <row r="617" spans="4:10">
      <c r="D617" s="12"/>
      <c r="E617" s="12"/>
      <c r="F617" s="12"/>
      <c r="G617" s="12"/>
      <c r="H617" s="12"/>
      <c r="I617" s="12"/>
      <c r="J617" s="12"/>
    </row>
    <row r="618" spans="4:10">
      <c r="D618" s="12"/>
      <c r="E618" s="12"/>
      <c r="F618" s="12"/>
      <c r="G618" s="12"/>
      <c r="H618" s="12"/>
      <c r="I618" s="12"/>
      <c r="J618" s="12"/>
    </row>
    <row r="619" spans="4:10">
      <c r="D619" s="12"/>
      <c r="E619" s="12"/>
      <c r="F619" s="12"/>
      <c r="G619" s="12"/>
      <c r="H619" s="12"/>
      <c r="I619" s="12"/>
      <c r="J619" s="12"/>
    </row>
    <row r="620" spans="4:10">
      <c r="D620" s="12"/>
      <c r="E620" s="12"/>
      <c r="F620" s="12"/>
      <c r="G620" s="12"/>
      <c r="H620" s="12"/>
      <c r="I620" s="12"/>
      <c r="J620" s="12"/>
    </row>
    <row r="621" spans="4:10">
      <c r="D621" s="12"/>
      <c r="E621" s="12"/>
      <c r="F621" s="12"/>
      <c r="G621" s="12"/>
      <c r="H621" s="12"/>
      <c r="I621" s="12"/>
      <c r="J621" s="12"/>
    </row>
    <row r="622" spans="4:10">
      <c r="D622" s="12"/>
      <c r="E622" s="12"/>
      <c r="F622" s="12"/>
      <c r="G622" s="12"/>
      <c r="H622" s="12"/>
      <c r="I622" s="12"/>
      <c r="J622" s="12"/>
    </row>
    <row r="623" spans="4:10">
      <c r="D623" s="12"/>
      <c r="E623" s="12"/>
      <c r="F623" s="12"/>
      <c r="G623" s="12"/>
      <c r="H623" s="12"/>
      <c r="I623" s="12"/>
      <c r="J623" s="12"/>
    </row>
    <row r="624" spans="4:10">
      <c r="D624" s="12"/>
      <c r="E624" s="12"/>
      <c r="F624" s="12"/>
      <c r="G624" s="12"/>
      <c r="H624" s="12"/>
      <c r="I624" s="12"/>
      <c r="J624" s="12"/>
    </row>
    <row r="625" spans="4:10">
      <c r="D625" s="12"/>
      <c r="E625" s="12"/>
      <c r="F625" s="12"/>
      <c r="G625" s="12"/>
      <c r="H625" s="12"/>
      <c r="I625" s="12"/>
      <c r="J625" s="12"/>
    </row>
    <row r="626" spans="4:10">
      <c r="D626" s="12"/>
      <c r="E626" s="12"/>
      <c r="F626" s="12"/>
      <c r="G626" s="12"/>
      <c r="H626" s="12"/>
      <c r="I626" s="12"/>
      <c r="J626" s="12"/>
    </row>
    <row r="627" spans="4:10">
      <c r="D627" s="12"/>
      <c r="E627" s="12"/>
      <c r="F627" s="12"/>
      <c r="G627" s="12"/>
      <c r="H627" s="12"/>
      <c r="I627" s="12"/>
      <c r="J627" s="12"/>
    </row>
    <row r="628" spans="4:10">
      <c r="D628" s="12"/>
      <c r="E628" s="12"/>
      <c r="F628" s="12"/>
      <c r="G628" s="12"/>
      <c r="H628" s="12"/>
      <c r="I628" s="12"/>
      <c r="J628" s="12"/>
    </row>
    <row r="629" spans="4:10">
      <c r="D629" s="12"/>
      <c r="E629" s="12"/>
      <c r="F629" s="12"/>
      <c r="G629" s="12"/>
      <c r="H629" s="12"/>
      <c r="I629" s="12"/>
      <c r="J629" s="12"/>
    </row>
    <row r="630" spans="4:10">
      <c r="D630" s="12"/>
      <c r="E630" s="12"/>
      <c r="F630" s="12"/>
      <c r="G630" s="12"/>
      <c r="H630" s="12"/>
      <c r="I630" s="12"/>
      <c r="J630" s="12"/>
    </row>
    <row r="631" spans="4:10">
      <c r="D631" s="12"/>
      <c r="E631" s="12"/>
      <c r="F631" s="12"/>
      <c r="G631" s="12"/>
      <c r="H631" s="12"/>
      <c r="I631" s="12"/>
      <c r="J631" s="12"/>
    </row>
    <row r="632" spans="4:10">
      <c r="D632" s="12"/>
      <c r="E632" s="12"/>
      <c r="F632" s="12"/>
      <c r="G632" s="12"/>
      <c r="H632" s="12"/>
      <c r="I632" s="12"/>
      <c r="J632" s="12"/>
    </row>
    <row r="633" spans="4:10">
      <c r="D633" s="12"/>
      <c r="E633" s="12"/>
      <c r="F633" s="12"/>
      <c r="G633" s="12"/>
      <c r="H633" s="12"/>
      <c r="I633" s="12"/>
      <c r="J633" s="12"/>
    </row>
    <row r="634" spans="4:10">
      <c r="D634" s="12"/>
      <c r="E634" s="12"/>
      <c r="F634" s="12"/>
      <c r="G634" s="12"/>
      <c r="H634" s="12"/>
      <c r="I634" s="12"/>
      <c r="J634" s="12"/>
    </row>
    <row r="635" spans="4:10">
      <c r="D635" s="12"/>
      <c r="E635" s="12"/>
      <c r="F635" s="12"/>
      <c r="G635" s="12"/>
      <c r="H635" s="12"/>
      <c r="I635" s="12"/>
      <c r="J635" s="12"/>
    </row>
    <row r="636" spans="4:10">
      <c r="D636" s="12"/>
      <c r="E636" s="12"/>
      <c r="F636" s="12"/>
      <c r="G636" s="12"/>
      <c r="H636" s="12"/>
      <c r="I636" s="12"/>
      <c r="J636" s="12"/>
    </row>
    <row r="637" spans="4:10">
      <c r="D637" s="12"/>
      <c r="E637" s="12"/>
      <c r="F637" s="12"/>
      <c r="G637" s="12"/>
      <c r="H637" s="12"/>
      <c r="I637" s="12"/>
      <c r="J637" s="12"/>
    </row>
    <row r="638" spans="4:10">
      <c r="D638" s="12"/>
      <c r="E638" s="12"/>
      <c r="F638" s="12"/>
      <c r="G638" s="12"/>
      <c r="H638" s="12"/>
      <c r="I638" s="12"/>
      <c r="J638" s="12"/>
    </row>
    <row r="639" spans="4:10">
      <c r="D639" s="12"/>
      <c r="E639" s="12"/>
      <c r="F639" s="12"/>
      <c r="G639" s="12"/>
      <c r="H639" s="12"/>
      <c r="I639" s="12"/>
      <c r="J639" s="12"/>
    </row>
    <row r="640" spans="4:10">
      <c r="D640" s="12"/>
      <c r="E640" s="12"/>
      <c r="F640" s="12"/>
      <c r="G640" s="12"/>
      <c r="H640" s="12"/>
      <c r="I640" s="12"/>
      <c r="J640" s="12"/>
    </row>
    <row r="641" spans="4:10">
      <c r="D641" s="12"/>
      <c r="E641" s="12"/>
      <c r="F641" s="12"/>
      <c r="G641" s="12"/>
      <c r="H641" s="12"/>
      <c r="I641" s="12"/>
      <c r="J641" s="12"/>
    </row>
    <row r="642" spans="4:10">
      <c r="D642" s="12"/>
      <c r="E642" s="12"/>
      <c r="F642" s="12"/>
      <c r="G642" s="12"/>
      <c r="H642" s="12"/>
      <c r="I642" s="12"/>
      <c r="J642" s="12"/>
    </row>
    <row r="643" spans="4:10">
      <c r="D643" s="12"/>
      <c r="E643" s="12"/>
      <c r="F643" s="12"/>
      <c r="G643" s="12"/>
      <c r="H643" s="12"/>
      <c r="I643" s="12"/>
      <c r="J643" s="12"/>
    </row>
    <row r="644" spans="4:10">
      <c r="D644" s="12"/>
      <c r="E644" s="12"/>
      <c r="F644" s="12"/>
      <c r="G644" s="12"/>
      <c r="H644" s="12"/>
      <c r="I644" s="12"/>
      <c r="J644" s="12"/>
    </row>
    <row r="645" spans="4:10">
      <c r="D645" s="12"/>
      <c r="E645" s="12"/>
      <c r="F645" s="12"/>
      <c r="G645" s="12"/>
      <c r="H645" s="12"/>
      <c r="I645" s="12"/>
      <c r="J645" s="12"/>
    </row>
    <row r="646" spans="4:10">
      <c r="D646" s="12"/>
      <c r="E646" s="12"/>
      <c r="F646" s="12"/>
      <c r="G646" s="12"/>
      <c r="H646" s="12"/>
      <c r="I646" s="12"/>
      <c r="J646" s="12"/>
    </row>
    <row r="647" spans="4:10">
      <c r="D647" s="12"/>
      <c r="E647" s="12"/>
      <c r="F647" s="12"/>
      <c r="G647" s="12"/>
      <c r="H647" s="12"/>
      <c r="I647" s="12"/>
      <c r="J647" s="12"/>
    </row>
    <row r="648" spans="4:10">
      <c r="D648" s="12"/>
      <c r="E648" s="12"/>
      <c r="F648" s="12"/>
      <c r="G648" s="12"/>
      <c r="H648" s="12"/>
      <c r="I648" s="12"/>
      <c r="J648" s="12"/>
    </row>
    <row r="649" spans="4:10">
      <c r="D649" s="12"/>
      <c r="E649" s="12"/>
      <c r="F649" s="12"/>
      <c r="G649" s="12"/>
      <c r="H649" s="12"/>
      <c r="I649" s="12"/>
      <c r="J649" s="12"/>
    </row>
    <row r="650" spans="4:10">
      <c r="D650" s="12"/>
      <c r="E650" s="12"/>
      <c r="F650" s="12"/>
      <c r="G650" s="12"/>
      <c r="H650" s="12"/>
      <c r="I650" s="12"/>
      <c r="J650" s="12"/>
    </row>
    <row r="651" spans="4:10">
      <c r="D651" s="12"/>
      <c r="E651" s="12"/>
      <c r="F651" s="12"/>
      <c r="G651" s="12"/>
      <c r="H651" s="12"/>
      <c r="I651" s="12"/>
      <c r="J651" s="12"/>
    </row>
    <row r="652" spans="4:10">
      <c r="D652" s="12"/>
      <c r="E652" s="12"/>
      <c r="F652" s="12"/>
      <c r="G652" s="12"/>
      <c r="H652" s="12"/>
      <c r="I652" s="12"/>
      <c r="J652" s="12"/>
    </row>
    <row r="653" spans="4:10">
      <c r="D653" s="12"/>
      <c r="E653" s="12"/>
      <c r="F653" s="12"/>
      <c r="G653" s="12"/>
      <c r="H653" s="12"/>
      <c r="I653" s="12"/>
      <c r="J653" s="12"/>
    </row>
    <row r="654" spans="4:10">
      <c r="D654" s="12"/>
      <c r="E654" s="12"/>
      <c r="F654" s="12"/>
      <c r="G654" s="12"/>
      <c r="H654" s="12"/>
      <c r="I654" s="12"/>
      <c r="J654" s="12"/>
    </row>
    <row r="655" spans="4:10">
      <c r="D655" s="12"/>
      <c r="E655" s="12"/>
      <c r="F655" s="12"/>
      <c r="G655" s="12"/>
      <c r="H655" s="12"/>
      <c r="I655" s="12"/>
      <c r="J655" s="12"/>
    </row>
    <row r="656" spans="4:10">
      <c r="D656" s="12"/>
      <c r="E656" s="12"/>
      <c r="F656" s="12"/>
      <c r="G656" s="12"/>
      <c r="H656" s="12"/>
      <c r="I656" s="12"/>
      <c r="J656" s="12"/>
    </row>
    <row r="657" spans="4:10">
      <c r="D657" s="12"/>
      <c r="E657" s="12"/>
      <c r="F657" s="12"/>
      <c r="G657" s="12"/>
      <c r="H657" s="12"/>
      <c r="I657" s="12"/>
      <c r="J657" s="12"/>
    </row>
    <row r="658" spans="4:10">
      <c r="D658" s="12"/>
      <c r="E658" s="12"/>
      <c r="F658" s="12"/>
      <c r="G658" s="12"/>
      <c r="H658" s="12"/>
      <c r="I658" s="12"/>
      <c r="J658" s="12"/>
    </row>
    <row r="659" spans="4:10">
      <c r="D659" s="12"/>
      <c r="E659" s="12"/>
      <c r="F659" s="12"/>
      <c r="G659" s="12"/>
      <c r="H659" s="12"/>
      <c r="I659" s="12"/>
      <c r="J659" s="12"/>
    </row>
    <row r="660" spans="4:10">
      <c r="D660" s="12"/>
      <c r="E660" s="12"/>
      <c r="F660" s="12"/>
      <c r="G660" s="12"/>
      <c r="H660" s="12"/>
      <c r="I660" s="12"/>
      <c r="J660" s="12"/>
    </row>
    <row r="661" spans="4:10">
      <c r="D661" s="12"/>
      <c r="E661" s="12"/>
      <c r="F661" s="12"/>
      <c r="G661" s="12"/>
      <c r="H661" s="12"/>
      <c r="I661" s="12"/>
      <c r="J661" s="12"/>
    </row>
    <row r="662" spans="4:10">
      <c r="D662" s="12"/>
      <c r="E662" s="12"/>
      <c r="F662" s="12"/>
      <c r="G662" s="12"/>
      <c r="H662" s="12"/>
      <c r="I662" s="12"/>
      <c r="J662" s="12"/>
    </row>
    <row r="663" spans="4:10">
      <c r="D663" s="12"/>
      <c r="E663" s="12"/>
      <c r="F663" s="12"/>
      <c r="G663" s="12"/>
      <c r="H663" s="12"/>
      <c r="I663" s="12"/>
      <c r="J663" s="12"/>
    </row>
    <row r="664" spans="4:10">
      <c r="D664" s="12"/>
      <c r="E664" s="12"/>
      <c r="F664" s="12"/>
      <c r="G664" s="12"/>
      <c r="H664" s="12"/>
      <c r="I664" s="12"/>
      <c r="J664" s="12"/>
    </row>
    <row r="665" spans="4:10">
      <c r="D665" s="12"/>
      <c r="E665" s="12"/>
      <c r="F665" s="12"/>
      <c r="G665" s="12"/>
      <c r="H665" s="12"/>
      <c r="I665" s="12"/>
      <c r="J665" s="12"/>
    </row>
    <row r="666" spans="4:10">
      <c r="D666" s="12"/>
      <c r="E666" s="12"/>
      <c r="F666" s="12"/>
      <c r="G666" s="12"/>
      <c r="H666" s="12"/>
      <c r="I666" s="12"/>
      <c r="J666" s="12"/>
    </row>
    <row r="667" spans="4:10">
      <c r="D667" s="12"/>
      <c r="E667" s="12"/>
      <c r="F667" s="12"/>
      <c r="G667" s="12"/>
      <c r="H667" s="12"/>
      <c r="I667" s="12"/>
      <c r="J667" s="12"/>
    </row>
    <row r="668" spans="4:10">
      <c r="D668" s="12"/>
      <c r="E668" s="12"/>
      <c r="F668" s="12"/>
      <c r="G668" s="12"/>
      <c r="H668" s="12"/>
      <c r="I668" s="12"/>
      <c r="J668" s="12"/>
    </row>
    <row r="669" spans="4:10">
      <c r="D669" s="12"/>
      <c r="E669" s="12"/>
      <c r="F669" s="12"/>
      <c r="G669" s="12"/>
      <c r="H669" s="12"/>
      <c r="I669" s="12"/>
      <c r="J669" s="12"/>
    </row>
    <row r="670" spans="4:10">
      <c r="D670" s="12"/>
      <c r="E670" s="12"/>
      <c r="F670" s="12"/>
      <c r="G670" s="12"/>
      <c r="H670" s="12"/>
      <c r="I670" s="12"/>
      <c r="J670" s="12"/>
    </row>
    <row r="671" spans="4:10">
      <c r="D671" s="12"/>
      <c r="E671" s="12"/>
      <c r="F671" s="12"/>
      <c r="G671" s="12"/>
      <c r="H671" s="12"/>
      <c r="I671" s="12"/>
      <c r="J671" s="12"/>
    </row>
    <row r="672" spans="4:10">
      <c r="D672" s="12"/>
      <c r="E672" s="12"/>
      <c r="F672" s="12"/>
      <c r="G672" s="12"/>
      <c r="H672" s="12"/>
      <c r="I672" s="12"/>
      <c r="J672" s="12"/>
    </row>
    <row r="673" spans="4:10">
      <c r="D673" s="12"/>
      <c r="E673" s="12"/>
      <c r="F673" s="12"/>
      <c r="G673" s="12"/>
      <c r="H673" s="12"/>
      <c r="I673" s="12"/>
      <c r="J673" s="12"/>
    </row>
    <row r="674" spans="4:10">
      <c r="D674" s="12"/>
      <c r="E674" s="12"/>
      <c r="F674" s="12"/>
      <c r="G674" s="12"/>
      <c r="H674" s="12"/>
      <c r="I674" s="12"/>
      <c r="J674" s="12"/>
    </row>
    <row r="675" spans="4:10">
      <c r="D675" s="12"/>
      <c r="E675" s="12"/>
      <c r="F675" s="12"/>
      <c r="G675" s="12"/>
      <c r="H675" s="12"/>
      <c r="I675" s="12"/>
      <c r="J675" s="12"/>
    </row>
    <row r="676" spans="4:10">
      <c r="D676" s="12"/>
      <c r="E676" s="12"/>
      <c r="F676" s="12"/>
      <c r="G676" s="12"/>
      <c r="H676" s="12"/>
      <c r="I676" s="12"/>
      <c r="J676" s="12"/>
    </row>
    <row r="677" spans="4:10">
      <c r="D677" s="12"/>
      <c r="E677" s="12"/>
      <c r="F677" s="12"/>
      <c r="G677" s="12"/>
      <c r="H677" s="12"/>
      <c r="I677" s="12"/>
      <c r="J677" s="12"/>
    </row>
    <row r="678" spans="4:10">
      <c r="D678" s="12"/>
      <c r="E678" s="12"/>
      <c r="F678" s="12"/>
      <c r="G678" s="12"/>
      <c r="H678" s="12"/>
      <c r="I678" s="12"/>
      <c r="J678" s="12"/>
    </row>
    <row r="679" spans="4:10">
      <c r="D679" s="12"/>
      <c r="E679" s="12"/>
      <c r="F679" s="12"/>
      <c r="G679" s="12"/>
      <c r="H679" s="12"/>
      <c r="I679" s="12"/>
      <c r="J679" s="12"/>
    </row>
    <row r="680" spans="4:10">
      <c r="D680" s="12"/>
      <c r="E680" s="12"/>
      <c r="F680" s="12"/>
      <c r="G680" s="12"/>
      <c r="H680" s="12"/>
      <c r="I680" s="12"/>
      <c r="J680" s="12"/>
    </row>
    <row r="681" spans="4:10">
      <c r="D681" s="12"/>
      <c r="E681" s="12"/>
      <c r="F681" s="12"/>
      <c r="G681" s="12"/>
      <c r="H681" s="12"/>
      <c r="I681" s="12"/>
      <c r="J681" s="12"/>
    </row>
    <row r="682" spans="4:10">
      <c r="D682" s="12"/>
      <c r="E682" s="12"/>
      <c r="F682" s="12"/>
      <c r="G682" s="12"/>
      <c r="H682" s="12"/>
      <c r="I682" s="12"/>
      <c r="J682" s="12"/>
    </row>
    <row r="683" spans="4:10">
      <c r="D683" s="12"/>
      <c r="E683" s="12"/>
      <c r="F683" s="12"/>
      <c r="G683" s="12"/>
      <c r="H683" s="12"/>
      <c r="I683" s="12"/>
      <c r="J683" s="12"/>
    </row>
    <row r="684" spans="4:10">
      <c r="D684" s="12"/>
      <c r="E684" s="12"/>
      <c r="F684" s="12"/>
      <c r="G684" s="12"/>
      <c r="H684" s="12"/>
      <c r="I684" s="12"/>
      <c r="J684" s="12"/>
    </row>
    <row r="685" spans="4:10">
      <c r="D685" s="12"/>
      <c r="E685" s="12"/>
      <c r="F685" s="12"/>
      <c r="G685" s="12"/>
      <c r="H685" s="12"/>
      <c r="I685" s="12"/>
      <c r="J685" s="12"/>
    </row>
    <row r="686" spans="4:10">
      <c r="D686" s="12"/>
      <c r="E686" s="12"/>
      <c r="F686" s="12"/>
      <c r="G686" s="12"/>
      <c r="H686" s="12"/>
      <c r="I686" s="12"/>
      <c r="J686" s="12"/>
    </row>
    <row r="687" spans="4:10">
      <c r="D687" s="12"/>
      <c r="E687" s="12"/>
      <c r="F687" s="12"/>
      <c r="G687" s="12"/>
      <c r="H687" s="12"/>
      <c r="I687" s="12"/>
      <c r="J687" s="12"/>
    </row>
    <row r="688" spans="4:10">
      <c r="D688" s="12"/>
      <c r="E688" s="12"/>
      <c r="F688" s="12"/>
      <c r="G688" s="12"/>
      <c r="H688" s="12"/>
      <c r="I688" s="12"/>
      <c r="J688" s="12"/>
    </row>
    <row r="689" spans="4:10">
      <c r="D689" s="12"/>
      <c r="E689" s="12"/>
      <c r="F689" s="12"/>
      <c r="G689" s="12"/>
      <c r="H689" s="12"/>
      <c r="I689" s="12"/>
      <c r="J689" s="12"/>
    </row>
    <row r="690" spans="4:10">
      <c r="D690" s="12"/>
      <c r="E690" s="12"/>
      <c r="F690" s="12"/>
      <c r="G690" s="12"/>
      <c r="H690" s="12"/>
      <c r="I690" s="12"/>
      <c r="J690" s="12"/>
    </row>
    <row r="691" spans="4:10">
      <c r="D691" s="12"/>
      <c r="E691" s="12"/>
      <c r="F691" s="12"/>
      <c r="G691" s="12"/>
      <c r="H691" s="12"/>
      <c r="I691" s="12"/>
      <c r="J691" s="12"/>
    </row>
    <row r="692" spans="4:10">
      <c r="D692" s="12"/>
      <c r="E692" s="12"/>
      <c r="F692" s="12"/>
      <c r="G692" s="12"/>
      <c r="H692" s="12"/>
      <c r="I692" s="12"/>
      <c r="J692" s="12"/>
    </row>
    <row r="693" spans="4:10">
      <c r="D693" s="12"/>
      <c r="E693" s="12"/>
      <c r="F693" s="12"/>
      <c r="G693" s="12"/>
      <c r="H693" s="12"/>
      <c r="I693" s="12"/>
      <c r="J693" s="12"/>
    </row>
    <row r="694" spans="4:10">
      <c r="D694" s="12"/>
      <c r="E694" s="12"/>
      <c r="F694" s="12"/>
      <c r="G694" s="12"/>
      <c r="H694" s="12"/>
      <c r="I694" s="12"/>
      <c r="J694" s="12"/>
    </row>
    <row r="695" spans="4:10">
      <c r="D695" s="12"/>
      <c r="E695" s="12"/>
      <c r="F695" s="12"/>
      <c r="G695" s="12"/>
      <c r="H695" s="12"/>
      <c r="I695" s="12"/>
      <c r="J695" s="12"/>
    </row>
    <row r="696" spans="4:10">
      <c r="D696" s="12"/>
      <c r="E696" s="12"/>
      <c r="F696" s="12"/>
      <c r="G696" s="12"/>
      <c r="H696" s="12"/>
      <c r="I696" s="12"/>
      <c r="J696" s="12"/>
    </row>
    <row r="697" spans="4:10">
      <c r="D697" s="12"/>
      <c r="E697" s="12"/>
      <c r="F697" s="12"/>
      <c r="G697" s="12"/>
      <c r="H697" s="12"/>
      <c r="I697" s="12"/>
      <c r="J697" s="12"/>
    </row>
    <row r="698" spans="4:10">
      <c r="D698" s="12"/>
      <c r="E698" s="12"/>
      <c r="F698" s="12"/>
      <c r="G698" s="12"/>
      <c r="H698" s="12"/>
      <c r="I698" s="12"/>
      <c r="J698" s="12"/>
    </row>
    <row r="699" spans="4:10">
      <c r="D699" s="12"/>
      <c r="E699" s="12"/>
      <c r="F699" s="12"/>
      <c r="G699" s="12"/>
      <c r="H699" s="12"/>
      <c r="I699" s="12"/>
      <c r="J699" s="12"/>
    </row>
    <row r="700" spans="4:10">
      <c r="D700" s="12"/>
      <c r="E700" s="12"/>
      <c r="F700" s="12"/>
      <c r="G700" s="12"/>
      <c r="H700" s="12"/>
      <c r="I700" s="12"/>
      <c r="J700" s="12"/>
    </row>
    <row r="701" spans="4:10">
      <c r="D701" s="12"/>
      <c r="E701" s="12"/>
      <c r="F701" s="12"/>
      <c r="G701" s="12"/>
      <c r="H701" s="12"/>
      <c r="I701" s="12"/>
      <c r="J701" s="12"/>
    </row>
    <row r="702" spans="4:10">
      <c r="D702" s="12"/>
      <c r="E702" s="12"/>
      <c r="F702" s="12"/>
      <c r="G702" s="12"/>
      <c r="H702" s="12"/>
      <c r="I702" s="12"/>
      <c r="J702" s="12"/>
    </row>
    <row r="703" spans="4:10">
      <c r="D703" s="12"/>
      <c r="E703" s="12"/>
      <c r="F703" s="12"/>
      <c r="G703" s="12"/>
      <c r="H703" s="12"/>
      <c r="I703" s="12"/>
      <c r="J703" s="12"/>
    </row>
    <row r="704" spans="4:10">
      <c r="D704" s="12"/>
      <c r="E704" s="12"/>
      <c r="F704" s="12"/>
      <c r="G704" s="12"/>
      <c r="H704" s="12"/>
      <c r="I704" s="12"/>
      <c r="J704" s="12"/>
    </row>
    <row r="705" spans="4:10">
      <c r="D705" s="12"/>
      <c r="E705" s="12"/>
      <c r="F705" s="12"/>
      <c r="G705" s="12"/>
      <c r="H705" s="12"/>
      <c r="I705" s="12"/>
      <c r="J705" s="12"/>
    </row>
    <row r="706" spans="4:10">
      <c r="D706" s="12"/>
      <c r="E706" s="12"/>
      <c r="F706" s="12"/>
      <c r="G706" s="12"/>
      <c r="H706" s="12"/>
      <c r="I706" s="12"/>
      <c r="J706" s="12"/>
    </row>
    <row r="707" spans="4:10">
      <c r="D707" s="12"/>
      <c r="E707" s="12"/>
      <c r="F707" s="12"/>
      <c r="G707" s="12"/>
      <c r="H707" s="12"/>
      <c r="I707" s="12"/>
      <c r="J707" s="12"/>
    </row>
    <row r="708" spans="4:10">
      <c r="D708" s="12"/>
      <c r="E708" s="12"/>
      <c r="F708" s="12"/>
      <c r="G708" s="12"/>
      <c r="H708" s="12"/>
      <c r="I708" s="12"/>
      <c r="J708" s="12"/>
    </row>
    <row r="709" spans="4:10">
      <c r="D709" s="12"/>
      <c r="E709" s="12"/>
      <c r="F709" s="12"/>
      <c r="G709" s="12"/>
      <c r="H709" s="12"/>
      <c r="I709" s="12"/>
      <c r="J709" s="12"/>
    </row>
    <row r="710" spans="4:10">
      <c r="D710" s="12"/>
      <c r="E710" s="12"/>
      <c r="F710" s="12"/>
      <c r="G710" s="12"/>
      <c r="H710" s="12"/>
      <c r="I710" s="12"/>
      <c r="J710" s="12"/>
    </row>
    <row r="711" spans="4:10">
      <c r="D711" s="12"/>
      <c r="E711" s="12"/>
      <c r="F711" s="12"/>
      <c r="G711" s="12"/>
      <c r="H711" s="12"/>
      <c r="I711" s="12"/>
      <c r="J711" s="12"/>
    </row>
    <row r="712" spans="4:10">
      <c r="D712" s="12"/>
      <c r="E712" s="12"/>
      <c r="F712" s="12"/>
      <c r="G712" s="12"/>
      <c r="H712" s="12"/>
      <c r="I712" s="12"/>
      <c r="J712" s="12"/>
    </row>
    <row r="713" spans="4:10">
      <c r="D713" s="12"/>
      <c r="E713" s="12"/>
      <c r="F713" s="12"/>
      <c r="G713" s="12"/>
      <c r="H713" s="12"/>
      <c r="I713" s="12"/>
      <c r="J713" s="12"/>
    </row>
    <row r="714" spans="4:10">
      <c r="D714" s="12"/>
      <c r="E714" s="12"/>
      <c r="F714" s="12"/>
      <c r="G714" s="12"/>
      <c r="H714" s="12"/>
      <c r="I714" s="12"/>
      <c r="J714" s="12"/>
    </row>
    <row r="715" spans="4:10">
      <c r="D715" s="12"/>
      <c r="E715" s="12"/>
      <c r="F715" s="12"/>
      <c r="G715" s="12"/>
      <c r="H715" s="12"/>
      <c r="I715" s="12"/>
      <c r="J715" s="12"/>
    </row>
    <row r="716" spans="4:10">
      <c r="D716" s="12"/>
      <c r="E716" s="12"/>
      <c r="F716" s="12"/>
      <c r="G716" s="12"/>
      <c r="H716" s="12"/>
      <c r="I716" s="12"/>
      <c r="J716" s="12"/>
    </row>
    <row r="717" spans="4:10">
      <c r="D717" s="12"/>
      <c r="E717" s="12"/>
      <c r="F717" s="12"/>
      <c r="G717" s="12"/>
      <c r="H717" s="12"/>
      <c r="I717" s="12"/>
      <c r="J717" s="12"/>
    </row>
    <row r="718" spans="4:10">
      <c r="D718" s="12"/>
      <c r="E718" s="12"/>
      <c r="F718" s="12"/>
      <c r="G718" s="12"/>
      <c r="H718" s="12"/>
      <c r="I718" s="12"/>
      <c r="J718" s="12"/>
    </row>
    <row r="719" spans="4:10">
      <c r="D719" s="12"/>
      <c r="E719" s="12"/>
      <c r="F719" s="12"/>
      <c r="G719" s="12"/>
      <c r="H719" s="12"/>
      <c r="I719" s="12"/>
      <c r="J719" s="12"/>
    </row>
    <row r="720" spans="4:10">
      <c r="D720" s="12"/>
      <c r="E720" s="12"/>
      <c r="F720" s="12"/>
      <c r="G720" s="12"/>
      <c r="H720" s="12"/>
      <c r="I720" s="12"/>
      <c r="J720" s="12"/>
    </row>
    <row r="721" spans="4:10">
      <c r="D721" s="12"/>
      <c r="E721" s="12"/>
      <c r="F721" s="12"/>
      <c r="G721" s="12"/>
      <c r="H721" s="12"/>
      <c r="I721" s="12"/>
      <c r="J721" s="12"/>
    </row>
    <row r="722" spans="4:10">
      <c r="D722" s="12"/>
      <c r="E722" s="12"/>
      <c r="F722" s="12"/>
      <c r="G722" s="12"/>
      <c r="H722" s="12"/>
      <c r="I722" s="12"/>
      <c r="J722" s="12"/>
    </row>
    <row r="723" spans="4:10">
      <c r="D723" s="12"/>
      <c r="E723" s="12"/>
      <c r="F723" s="12"/>
      <c r="G723" s="12"/>
      <c r="H723" s="12"/>
      <c r="I723" s="12"/>
      <c r="J723" s="12"/>
    </row>
    <row r="724" spans="4:10">
      <c r="D724" s="12"/>
      <c r="E724" s="12"/>
      <c r="F724" s="12"/>
      <c r="G724" s="12"/>
      <c r="H724" s="12"/>
      <c r="I724" s="12"/>
      <c r="J724" s="12"/>
    </row>
    <row r="725" spans="4:10">
      <c r="D725" s="12"/>
      <c r="E725" s="12"/>
      <c r="F725" s="12"/>
      <c r="G725" s="12"/>
      <c r="H725" s="12"/>
      <c r="I725" s="12"/>
      <c r="J725" s="12"/>
    </row>
    <row r="726" spans="4:10">
      <c r="D726" s="12"/>
      <c r="E726" s="12"/>
      <c r="F726" s="12"/>
      <c r="G726" s="12"/>
      <c r="H726" s="12"/>
      <c r="I726" s="12"/>
      <c r="J726" s="12"/>
    </row>
    <row r="727" spans="4:10">
      <c r="D727" s="12"/>
      <c r="E727" s="12"/>
      <c r="F727" s="12"/>
      <c r="G727" s="12"/>
      <c r="H727" s="12"/>
      <c r="I727" s="12"/>
      <c r="J727" s="12"/>
    </row>
    <row r="728" spans="4:10">
      <c r="D728" s="12"/>
      <c r="E728" s="12"/>
      <c r="F728" s="12"/>
      <c r="G728" s="12"/>
      <c r="H728" s="12"/>
      <c r="I728" s="12"/>
      <c r="J728" s="12"/>
    </row>
    <row r="729" spans="4:10">
      <c r="D729" s="12"/>
      <c r="E729" s="12"/>
      <c r="F729" s="12"/>
      <c r="G729" s="12"/>
      <c r="H729" s="12"/>
      <c r="I729" s="12"/>
      <c r="J729" s="12"/>
    </row>
    <row r="730" spans="4:10">
      <c r="D730" s="12"/>
      <c r="E730" s="12"/>
      <c r="F730" s="12"/>
      <c r="G730" s="12"/>
      <c r="H730" s="12"/>
      <c r="I730" s="12"/>
      <c r="J730" s="12"/>
    </row>
    <row r="731" spans="4:10">
      <c r="D731" s="12"/>
      <c r="E731" s="12"/>
      <c r="F731" s="12"/>
      <c r="G731" s="12"/>
      <c r="H731" s="12"/>
      <c r="I731" s="12"/>
      <c r="J731" s="12"/>
    </row>
    <row r="732" spans="4:10">
      <c r="D732" s="12"/>
      <c r="E732" s="12"/>
      <c r="F732" s="12"/>
      <c r="G732" s="12"/>
      <c r="H732" s="12"/>
      <c r="I732" s="12"/>
      <c r="J732" s="12"/>
    </row>
    <row r="733" spans="4:10">
      <c r="D733" s="12"/>
      <c r="E733" s="12"/>
      <c r="F733" s="12"/>
      <c r="G733" s="12"/>
      <c r="H733" s="12"/>
      <c r="I733" s="12"/>
      <c r="J733" s="12"/>
    </row>
    <row r="734" spans="4:10">
      <c r="D734" s="12"/>
      <c r="E734" s="12"/>
      <c r="F734" s="12"/>
      <c r="G734" s="12"/>
      <c r="H734" s="12"/>
      <c r="I734" s="12"/>
      <c r="J734" s="12"/>
    </row>
    <row r="735" spans="4:10">
      <c r="D735" s="12"/>
      <c r="E735" s="12"/>
      <c r="F735" s="12"/>
      <c r="G735" s="12"/>
      <c r="H735" s="12"/>
      <c r="I735" s="12"/>
      <c r="J735" s="12"/>
    </row>
    <row r="736" spans="4:10">
      <c r="D736" s="12"/>
      <c r="E736" s="12"/>
      <c r="F736" s="12"/>
      <c r="G736" s="12"/>
      <c r="H736" s="12"/>
      <c r="I736" s="12"/>
      <c r="J736" s="12"/>
    </row>
    <row r="737" spans="4:10">
      <c r="D737" s="12"/>
      <c r="E737" s="12"/>
      <c r="F737" s="12"/>
      <c r="G737" s="12"/>
      <c r="H737" s="12"/>
      <c r="I737" s="12"/>
      <c r="J737" s="12"/>
    </row>
    <row r="738" spans="4:10">
      <c r="D738" s="12"/>
      <c r="E738" s="12"/>
      <c r="F738" s="12"/>
      <c r="G738" s="12"/>
      <c r="H738" s="12"/>
      <c r="I738" s="12"/>
      <c r="J738" s="12"/>
    </row>
    <row r="739" spans="4:10">
      <c r="D739" s="12"/>
      <c r="E739" s="12"/>
      <c r="F739" s="12"/>
      <c r="G739" s="12"/>
      <c r="H739" s="12"/>
      <c r="I739" s="12"/>
      <c r="J739" s="12"/>
    </row>
    <row r="740" spans="4:10">
      <c r="D740" s="12"/>
      <c r="E740" s="12"/>
      <c r="F740" s="12"/>
      <c r="G740" s="12"/>
      <c r="H740" s="12"/>
      <c r="I740" s="12"/>
      <c r="J740" s="12"/>
    </row>
    <row r="741" spans="4:10">
      <c r="D741" s="12"/>
      <c r="E741" s="12"/>
      <c r="F741" s="12"/>
      <c r="G741" s="12"/>
      <c r="H741" s="12"/>
      <c r="I741" s="12"/>
      <c r="J741" s="12"/>
    </row>
    <row r="742" spans="4:10">
      <c r="D742" s="12"/>
      <c r="E742" s="12"/>
      <c r="F742" s="12"/>
      <c r="G742" s="12"/>
      <c r="H742" s="12"/>
      <c r="I742" s="12"/>
      <c r="J742" s="12"/>
    </row>
    <row r="743" spans="4:10">
      <c r="D743" s="12"/>
      <c r="E743" s="12"/>
      <c r="F743" s="12"/>
      <c r="G743" s="12"/>
      <c r="H743" s="12"/>
      <c r="I743" s="12"/>
      <c r="J743" s="12"/>
    </row>
    <row r="744" spans="4:10">
      <c r="D744" s="12"/>
      <c r="E744" s="12"/>
      <c r="F744" s="12"/>
      <c r="G744" s="12"/>
      <c r="H744" s="12"/>
      <c r="I744" s="12"/>
      <c r="J744" s="12"/>
    </row>
    <row r="745" spans="4:10">
      <c r="D745" s="12"/>
      <c r="E745" s="12"/>
      <c r="F745" s="12"/>
      <c r="G745" s="12"/>
      <c r="H745" s="12"/>
      <c r="I745" s="12"/>
      <c r="J745" s="12"/>
    </row>
    <row r="746" spans="4:10">
      <c r="D746" s="12"/>
      <c r="E746" s="12"/>
      <c r="F746" s="12"/>
      <c r="G746" s="12"/>
      <c r="H746" s="12"/>
      <c r="I746" s="12"/>
      <c r="J746" s="12"/>
    </row>
    <row r="747" spans="4:10">
      <c r="D747" s="12"/>
      <c r="E747" s="12"/>
      <c r="F747" s="12"/>
      <c r="G747" s="12"/>
      <c r="H747" s="12"/>
      <c r="I747" s="12"/>
      <c r="J747" s="12"/>
    </row>
    <row r="748" spans="4:10">
      <c r="D748" s="12"/>
      <c r="E748" s="12"/>
      <c r="F748" s="12"/>
      <c r="G748" s="12"/>
      <c r="H748" s="12"/>
      <c r="I748" s="12"/>
      <c r="J748" s="12"/>
    </row>
    <row r="749" spans="4:10">
      <c r="D749" s="12"/>
      <c r="E749" s="12"/>
      <c r="F749" s="12"/>
      <c r="G749" s="12"/>
      <c r="H749" s="12"/>
      <c r="I749" s="12"/>
      <c r="J749" s="12"/>
    </row>
    <row r="750" spans="4:10">
      <c r="D750" s="12"/>
      <c r="E750" s="12"/>
      <c r="F750" s="12"/>
      <c r="G750" s="12"/>
      <c r="H750" s="12"/>
      <c r="I750" s="12"/>
      <c r="J750" s="12"/>
    </row>
    <row r="751" spans="4:10">
      <c r="D751" s="12"/>
      <c r="E751" s="12"/>
      <c r="F751" s="12"/>
      <c r="G751" s="12"/>
      <c r="H751" s="12"/>
      <c r="I751" s="12"/>
      <c r="J751" s="12"/>
    </row>
    <row r="752" spans="4:10">
      <c r="D752" s="12"/>
      <c r="E752" s="12"/>
      <c r="F752" s="12"/>
      <c r="G752" s="12"/>
      <c r="H752" s="12"/>
      <c r="I752" s="12"/>
      <c r="J752" s="12"/>
    </row>
    <row r="753" spans="4:10">
      <c r="D753" s="12"/>
      <c r="E753" s="12"/>
      <c r="F753" s="12"/>
      <c r="G753" s="12"/>
      <c r="H753" s="12"/>
      <c r="I753" s="12"/>
      <c r="J753" s="12"/>
    </row>
    <row r="754" spans="4:10">
      <c r="D754" s="12"/>
      <c r="E754" s="12"/>
      <c r="F754" s="12"/>
      <c r="G754" s="12"/>
      <c r="H754" s="12"/>
      <c r="I754" s="12"/>
      <c r="J754" s="12"/>
    </row>
    <row r="755" spans="4:10">
      <c r="D755" s="12"/>
      <c r="E755" s="12"/>
      <c r="F755" s="12"/>
      <c r="G755" s="12"/>
      <c r="H755" s="12"/>
      <c r="I755" s="12"/>
      <c r="J755" s="12"/>
    </row>
    <row r="756" spans="4:10">
      <c r="D756" s="12"/>
      <c r="E756" s="12"/>
      <c r="F756" s="12"/>
      <c r="G756" s="12"/>
      <c r="H756" s="12"/>
      <c r="I756" s="12"/>
      <c r="J756" s="12"/>
    </row>
    <row r="757" spans="4:10">
      <c r="D757" s="12"/>
      <c r="E757" s="12"/>
      <c r="F757" s="12"/>
      <c r="G757" s="12"/>
      <c r="H757" s="12"/>
      <c r="I757" s="12"/>
      <c r="J757" s="12"/>
    </row>
    <row r="758" spans="4:10">
      <c r="D758" s="12"/>
      <c r="E758" s="12"/>
      <c r="F758" s="12"/>
      <c r="G758" s="12"/>
      <c r="H758" s="12"/>
      <c r="I758" s="12"/>
      <c r="J758" s="12"/>
    </row>
    <row r="759" spans="4:10">
      <c r="D759" s="12"/>
      <c r="E759" s="12"/>
      <c r="F759" s="12"/>
      <c r="G759" s="12"/>
      <c r="H759" s="12"/>
      <c r="I759" s="12"/>
      <c r="J759" s="12"/>
    </row>
    <row r="760" spans="4:10">
      <c r="D760" s="12"/>
      <c r="E760" s="12"/>
      <c r="F760" s="12"/>
      <c r="G760" s="12"/>
      <c r="H760" s="12"/>
      <c r="I760" s="12"/>
      <c r="J760" s="12"/>
    </row>
    <row r="761" spans="4:10">
      <c r="D761" s="12"/>
      <c r="E761" s="12"/>
      <c r="F761" s="12"/>
      <c r="G761" s="12"/>
      <c r="H761" s="12"/>
      <c r="I761" s="12"/>
      <c r="J761" s="12"/>
    </row>
    <row r="762" spans="4:10">
      <c r="D762" s="12"/>
      <c r="E762" s="12"/>
      <c r="F762" s="12"/>
      <c r="G762" s="12"/>
      <c r="H762" s="12"/>
      <c r="I762" s="12"/>
      <c r="J762" s="12"/>
    </row>
    <row r="763" spans="4:10">
      <c r="D763" s="12"/>
      <c r="E763" s="12"/>
      <c r="F763" s="12"/>
      <c r="G763" s="12"/>
      <c r="H763" s="12"/>
      <c r="I763" s="12"/>
      <c r="J763" s="12"/>
    </row>
    <row r="764" spans="4:10">
      <c r="D764" s="12"/>
      <c r="E764" s="12"/>
      <c r="F764" s="12"/>
      <c r="G764" s="12"/>
      <c r="H764" s="12"/>
      <c r="I764" s="12"/>
      <c r="J764" s="12"/>
    </row>
    <row r="765" spans="4:10">
      <c r="D765" s="12"/>
      <c r="E765" s="12"/>
      <c r="F765" s="12"/>
      <c r="G765" s="12"/>
      <c r="H765" s="12"/>
      <c r="I765" s="12"/>
      <c r="J765" s="12"/>
    </row>
    <row r="766" spans="4:10">
      <c r="D766" s="12"/>
      <c r="E766" s="12"/>
      <c r="F766" s="12"/>
      <c r="G766" s="12"/>
      <c r="H766" s="12"/>
      <c r="I766" s="12"/>
      <c r="J766" s="12"/>
    </row>
    <row r="767" spans="4:10">
      <c r="D767" s="12"/>
      <c r="E767" s="12"/>
      <c r="F767" s="12"/>
      <c r="G767" s="12"/>
      <c r="H767" s="12"/>
      <c r="I767" s="12"/>
      <c r="J767" s="12"/>
    </row>
    <row r="768" spans="4:10">
      <c r="D768" s="12"/>
      <c r="E768" s="12"/>
      <c r="F768" s="12"/>
      <c r="G768" s="12"/>
      <c r="H768" s="12"/>
      <c r="I768" s="12"/>
      <c r="J768" s="12"/>
    </row>
    <row r="769" spans="4:10">
      <c r="D769" s="12"/>
      <c r="E769" s="12"/>
      <c r="F769" s="12"/>
      <c r="G769" s="12"/>
      <c r="H769" s="12"/>
      <c r="I769" s="12"/>
      <c r="J769" s="12"/>
    </row>
    <row r="770" spans="4:10">
      <c r="D770" s="12"/>
      <c r="E770" s="12"/>
      <c r="F770" s="12"/>
      <c r="G770" s="12"/>
      <c r="H770" s="12"/>
      <c r="I770" s="12"/>
      <c r="J770" s="12"/>
    </row>
    <row r="771" spans="4:10">
      <c r="D771" s="12"/>
      <c r="E771" s="12"/>
      <c r="F771" s="12"/>
      <c r="G771" s="12"/>
      <c r="H771" s="12"/>
      <c r="I771" s="12"/>
      <c r="J771" s="12"/>
    </row>
    <row r="772" spans="4:10">
      <c r="D772" s="12"/>
      <c r="E772" s="12"/>
      <c r="F772" s="12"/>
      <c r="G772" s="12"/>
      <c r="H772" s="12"/>
      <c r="I772" s="12"/>
      <c r="J772" s="12"/>
    </row>
    <row r="773" spans="4:10">
      <c r="D773" s="12"/>
      <c r="E773" s="12"/>
      <c r="F773" s="12"/>
      <c r="G773" s="12"/>
      <c r="H773" s="12"/>
      <c r="I773" s="12"/>
      <c r="J773" s="12"/>
    </row>
    <row r="774" spans="4:10">
      <c r="D774" s="12"/>
      <c r="E774" s="12"/>
      <c r="F774" s="12"/>
      <c r="G774" s="12"/>
      <c r="H774" s="12"/>
      <c r="I774" s="12"/>
      <c r="J774" s="12"/>
    </row>
    <row r="775" spans="4:10">
      <c r="D775" s="12"/>
      <c r="E775" s="12"/>
      <c r="F775" s="12"/>
      <c r="G775" s="12"/>
      <c r="H775" s="12"/>
      <c r="I775" s="12"/>
      <c r="J775" s="12"/>
    </row>
    <row r="776" spans="4:10">
      <c r="D776" s="12"/>
      <c r="E776" s="12"/>
      <c r="F776" s="12"/>
      <c r="G776" s="12"/>
      <c r="H776" s="12"/>
      <c r="I776" s="12"/>
      <c r="J776" s="12"/>
    </row>
    <row r="777" spans="4:10">
      <c r="D777" s="12"/>
      <c r="E777" s="12"/>
      <c r="F777" s="12"/>
      <c r="G777" s="12"/>
      <c r="H777" s="12"/>
      <c r="I777" s="12"/>
      <c r="J777" s="12"/>
    </row>
    <row r="778" spans="4:10">
      <c r="D778" s="12"/>
      <c r="E778" s="12"/>
      <c r="F778" s="12"/>
      <c r="G778" s="12"/>
      <c r="H778" s="12"/>
      <c r="I778" s="12"/>
      <c r="J778" s="12"/>
    </row>
    <row r="779" spans="4:10">
      <c r="D779" s="12"/>
      <c r="E779" s="12"/>
      <c r="F779" s="12"/>
      <c r="G779" s="12"/>
      <c r="H779" s="12"/>
      <c r="I779" s="12"/>
      <c r="J779" s="12"/>
    </row>
    <row r="780" spans="4:10">
      <c r="D780" s="12"/>
      <c r="E780" s="12"/>
      <c r="F780" s="12"/>
      <c r="G780" s="12"/>
      <c r="H780" s="12"/>
      <c r="I780" s="12"/>
      <c r="J780" s="12"/>
    </row>
    <row r="781" spans="4:10">
      <c r="D781" s="12"/>
      <c r="E781" s="12"/>
      <c r="F781" s="12"/>
      <c r="G781" s="12"/>
      <c r="H781" s="12"/>
      <c r="I781" s="12"/>
      <c r="J781" s="12"/>
    </row>
    <row r="782" spans="4:10">
      <c r="D782" s="12"/>
      <c r="E782" s="12"/>
      <c r="F782" s="12"/>
      <c r="G782" s="12"/>
      <c r="H782" s="12"/>
      <c r="I782" s="12"/>
      <c r="J782" s="12"/>
    </row>
    <row r="783" spans="4:10">
      <c r="D783" s="12"/>
      <c r="E783" s="12"/>
      <c r="F783" s="12"/>
      <c r="G783" s="12"/>
      <c r="H783" s="12"/>
      <c r="I783" s="12"/>
      <c r="J783" s="12"/>
    </row>
    <row r="784" spans="4:10">
      <c r="D784" s="12"/>
      <c r="E784" s="12"/>
      <c r="F784" s="12"/>
      <c r="G784" s="12"/>
      <c r="H784" s="12"/>
      <c r="I784" s="12"/>
      <c r="J784" s="12"/>
    </row>
    <row r="785" spans="4:10">
      <c r="D785" s="12"/>
      <c r="E785" s="12"/>
      <c r="F785" s="12"/>
      <c r="G785" s="12"/>
      <c r="H785" s="12"/>
      <c r="I785" s="12"/>
      <c r="J785" s="12"/>
    </row>
    <row r="786" spans="4:10">
      <c r="D786" s="12"/>
      <c r="E786" s="12"/>
      <c r="F786" s="12"/>
      <c r="G786" s="12"/>
      <c r="H786" s="12"/>
      <c r="I786" s="12"/>
      <c r="J786" s="12"/>
    </row>
    <row r="787" spans="4:10">
      <c r="D787" s="12"/>
      <c r="E787" s="12"/>
      <c r="F787" s="12"/>
      <c r="G787" s="12"/>
      <c r="H787" s="12"/>
      <c r="I787" s="12"/>
      <c r="J787" s="12"/>
    </row>
    <row r="788" spans="4:10">
      <c r="D788" s="12"/>
      <c r="E788" s="12"/>
      <c r="F788" s="12"/>
      <c r="G788" s="12"/>
      <c r="H788" s="12"/>
      <c r="I788" s="12"/>
      <c r="J788" s="12"/>
    </row>
    <row r="789" spans="4:10">
      <c r="D789" s="12"/>
      <c r="E789" s="12"/>
      <c r="F789" s="12"/>
      <c r="G789" s="12"/>
      <c r="H789" s="12"/>
      <c r="I789" s="12"/>
      <c r="J789" s="12"/>
    </row>
    <row r="790" spans="4:10">
      <c r="D790" s="12"/>
      <c r="E790" s="12"/>
      <c r="F790" s="12"/>
      <c r="G790" s="12"/>
      <c r="H790" s="12"/>
      <c r="I790" s="12"/>
      <c r="J790" s="12"/>
    </row>
    <row r="791" spans="4:10">
      <c r="D791" s="12"/>
      <c r="E791" s="12"/>
      <c r="F791" s="12"/>
      <c r="G791" s="12"/>
      <c r="H791" s="12"/>
      <c r="I791" s="12"/>
      <c r="J791" s="12"/>
    </row>
    <row r="792" spans="4:10">
      <c r="D792" s="12"/>
      <c r="E792" s="12"/>
      <c r="F792" s="12"/>
      <c r="G792" s="12"/>
      <c r="H792" s="12"/>
      <c r="I792" s="12"/>
      <c r="J792" s="12"/>
    </row>
    <row r="793" spans="4:10">
      <c r="D793" s="12"/>
      <c r="E793" s="12"/>
      <c r="F793" s="12"/>
      <c r="G793" s="12"/>
      <c r="H793" s="12"/>
      <c r="I793" s="12"/>
      <c r="J793" s="12"/>
    </row>
    <row r="794" spans="4:10">
      <c r="D794" s="12"/>
      <c r="E794" s="12"/>
      <c r="F794" s="12"/>
      <c r="G794" s="12"/>
      <c r="H794" s="12"/>
      <c r="I794" s="12"/>
      <c r="J794" s="12"/>
    </row>
    <row r="795" spans="4:10">
      <c r="D795" s="12"/>
      <c r="E795" s="12"/>
      <c r="F795" s="12"/>
      <c r="G795" s="12"/>
      <c r="H795" s="12"/>
      <c r="I795" s="12"/>
      <c r="J795" s="12"/>
    </row>
    <row r="796" spans="4:10">
      <c r="D796" s="12"/>
      <c r="E796" s="12"/>
      <c r="F796" s="12"/>
      <c r="G796" s="12"/>
      <c r="H796" s="12"/>
      <c r="I796" s="12"/>
      <c r="J796" s="12"/>
    </row>
    <row r="797" spans="4:10">
      <c r="D797" s="12"/>
      <c r="E797" s="12"/>
      <c r="F797" s="12"/>
      <c r="G797" s="12"/>
      <c r="H797" s="12"/>
      <c r="I797" s="12"/>
      <c r="J797" s="12"/>
    </row>
    <row r="798" spans="4:10">
      <c r="D798" s="12"/>
      <c r="E798" s="12"/>
      <c r="F798" s="12"/>
      <c r="G798" s="12"/>
      <c r="H798" s="12"/>
      <c r="I798" s="12"/>
      <c r="J798" s="12"/>
    </row>
    <row r="799" spans="4:10">
      <c r="D799" s="12"/>
      <c r="E799" s="12"/>
      <c r="F799" s="12"/>
      <c r="G799" s="12"/>
      <c r="H799" s="12"/>
      <c r="I799" s="12"/>
      <c r="J799" s="12"/>
    </row>
    <row r="800" spans="4:10">
      <c r="D800" s="12"/>
      <c r="E800" s="12"/>
      <c r="F800" s="12"/>
      <c r="G800" s="12"/>
      <c r="H800" s="12"/>
      <c r="I800" s="12"/>
      <c r="J800" s="12"/>
    </row>
    <row r="801" spans="4:10">
      <c r="D801" s="12"/>
      <c r="E801" s="12"/>
      <c r="F801" s="12"/>
      <c r="G801" s="12"/>
      <c r="H801" s="12"/>
      <c r="I801" s="12"/>
      <c r="J801" s="12"/>
    </row>
    <row r="802" spans="4:10">
      <c r="D802" s="12"/>
      <c r="E802" s="12"/>
      <c r="F802" s="12"/>
      <c r="G802" s="12"/>
      <c r="H802" s="12"/>
      <c r="I802" s="12"/>
      <c r="J802" s="12"/>
    </row>
    <row r="803" spans="4:10">
      <c r="D803" s="12"/>
      <c r="E803" s="12"/>
      <c r="F803" s="12"/>
      <c r="G803" s="12"/>
      <c r="H803" s="12"/>
      <c r="I803" s="12"/>
      <c r="J803" s="12"/>
    </row>
    <row r="804" spans="4:10">
      <c r="D804" s="12"/>
      <c r="E804" s="12"/>
      <c r="F804" s="12"/>
      <c r="G804" s="12"/>
      <c r="H804" s="12"/>
      <c r="I804" s="12"/>
      <c r="J804" s="12"/>
    </row>
    <row r="805" spans="4:10">
      <c r="D805" s="12"/>
      <c r="E805" s="12"/>
      <c r="F805" s="12"/>
      <c r="G805" s="12"/>
      <c r="H805" s="12"/>
      <c r="I805" s="12"/>
      <c r="J805" s="12"/>
    </row>
    <row r="806" spans="4:10">
      <c r="D806" s="12"/>
      <c r="E806" s="12"/>
      <c r="F806" s="12"/>
      <c r="G806" s="12"/>
      <c r="H806" s="12"/>
      <c r="I806" s="12"/>
      <c r="J806" s="12"/>
    </row>
    <row r="807" spans="4:10">
      <c r="D807" s="12"/>
      <c r="E807" s="12"/>
      <c r="F807" s="12"/>
      <c r="G807" s="12"/>
      <c r="H807" s="12"/>
      <c r="I807" s="12"/>
      <c r="J807" s="12"/>
    </row>
    <row r="808" spans="4:10">
      <c r="D808" s="12"/>
      <c r="E808" s="12"/>
      <c r="F808" s="12"/>
      <c r="G808" s="12"/>
      <c r="H808" s="12"/>
      <c r="I808" s="12"/>
      <c r="J808" s="12"/>
    </row>
    <row r="809" spans="4:10">
      <c r="D809" s="12"/>
      <c r="E809" s="12"/>
      <c r="F809" s="12"/>
      <c r="G809" s="12"/>
      <c r="H809" s="12"/>
      <c r="I809" s="12"/>
      <c r="J809" s="12"/>
    </row>
    <row r="810" spans="4:10">
      <c r="D810" s="12"/>
      <c r="E810" s="12"/>
      <c r="F810" s="12"/>
      <c r="G810" s="12"/>
      <c r="H810" s="12"/>
      <c r="I810" s="12"/>
      <c r="J810" s="12"/>
    </row>
  </sheetData>
  <protectedRanges>
    <protectedRange sqref="H62:H72 H74:H96 J89:J93 J95:J96 J62:J87 I62:I96 K62:O96 B62:G96" name="Range2"/>
    <protectedRange sqref="B44:C44 B57:C57 B37:C37 B41:C42 B51:C53 B55:C55 F22 C21:C35 B21 B23:B35" name="Range1"/>
    <protectedRange sqref="B12:B20" name="Range1_1"/>
  </protectedRanges>
  <mergeCells count="17">
    <mergeCell ref="P11:Q11"/>
    <mergeCell ref="F24:O25"/>
    <mergeCell ref="J29:K29"/>
    <mergeCell ref="M29:N29"/>
    <mergeCell ref="P29:Q29"/>
    <mergeCell ref="F53:O53"/>
    <mergeCell ref="G11:H11"/>
    <mergeCell ref="J11:K11"/>
    <mergeCell ref="M11:N11"/>
    <mergeCell ref="K45:O45"/>
    <mergeCell ref="F42:H43"/>
    <mergeCell ref="F44:F45"/>
    <mergeCell ref="G44:G45"/>
    <mergeCell ref="H44:H45"/>
    <mergeCell ref="F46:F47"/>
    <mergeCell ref="G46:G47"/>
    <mergeCell ref="H46:H47"/>
  </mergeCells>
  <phoneticPr fontId="43" type="noConversion"/>
  <hyperlinks>
    <hyperlink ref="I58" r:id="rId1" display="rugare.mubayi@barclays.com"/>
    <hyperlink ref="I57" r:id="rId2" display="lawrence.nyazema@barclays.com"/>
  </hyperlinks>
  <printOptions horizontalCentered="1"/>
  <pageMargins left="0.55118110236220474" right="0.31496062992125984" top="0.98425196850393704" bottom="0" header="0.51181102362204722" footer="0.98425196850393704"/>
  <pageSetup scale="11" orientation="portrait" r:id="rId3"/>
  <headerFooter alignWithMargins="0">
    <oddFooter>&amp;C&amp;"Barclays Sans,Bold"&amp;48UNRESTRICTED</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8:K25"/>
  <sheetViews>
    <sheetView view="pageBreakPreview" zoomScale="60" zoomScaleNormal="100" workbookViewId="0">
      <selection activeCell="J50" sqref="J50"/>
    </sheetView>
  </sheetViews>
  <sheetFormatPr defaultRowHeight="12.75"/>
  <cols>
    <col min="1" max="1" width="9.140625" style="196"/>
    <col min="2" max="2" width="14.5703125" style="196" bestFit="1" customWidth="1"/>
    <col min="3" max="3" width="29.140625" style="196" bestFit="1" customWidth="1"/>
    <col min="4" max="10" width="9.140625" style="196"/>
    <col min="11" max="11" width="10" style="196" bestFit="1" customWidth="1"/>
    <col min="12" max="16384" width="9.140625" style="196"/>
  </cols>
  <sheetData>
    <row r="8" spans="2:11">
      <c r="K8" s="270">
        <v>43430</v>
      </c>
    </row>
    <row r="10" spans="2:11">
      <c r="K10" s="196" t="s">
        <v>381</v>
      </c>
    </row>
    <row r="15" spans="2:11" ht="36.75">
      <c r="B15" s="194" t="s">
        <v>107</v>
      </c>
      <c r="C15" s="195">
        <f>Working!K8</f>
        <v>43854</v>
      </c>
    </row>
    <row r="17" spans="2:6" ht="36.75">
      <c r="B17" s="194" t="s">
        <v>108</v>
      </c>
    </row>
    <row r="21" spans="2:6" ht="30" customHeight="1" thickBot="1"/>
    <row r="22" spans="2:6" ht="23.25" hidden="1" customHeight="1"/>
    <row r="23" spans="2:6" ht="83.25" customHeight="1" thickTop="1">
      <c r="B23" s="528" t="s">
        <v>109</v>
      </c>
      <c r="C23" s="529"/>
      <c r="D23" s="529"/>
      <c r="E23" s="529"/>
      <c r="F23" s="530"/>
    </row>
    <row r="24" spans="2:6" ht="89.25" customHeight="1" thickBot="1">
      <c r="B24" s="531">
        <f>'External Rates'!K42</f>
        <v>0</v>
      </c>
      <c r="C24" s="532"/>
      <c r="D24" s="532"/>
      <c r="E24" s="532"/>
      <c r="F24" s="533"/>
    </row>
    <row r="25" spans="2:6" ht="13.5" thickTop="1"/>
  </sheetData>
  <mergeCells count="2">
    <mergeCell ref="B23:F23"/>
    <mergeCell ref="B24:F24"/>
  </mergeCells>
  <phoneticPr fontId="43" type="noConversion"/>
  <pageMargins left="0.7" right="0.7" top="0.75" bottom="0.75" header="0.3" footer="0.3"/>
  <pageSetup paperSize="9"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K43"/>
  <sheetViews>
    <sheetView view="pageBreakPreview" topLeftCell="A4" zoomScale="60" zoomScaleNormal="100" workbookViewId="0">
      <selection sqref="A1:XFD1048576"/>
    </sheetView>
  </sheetViews>
  <sheetFormatPr defaultRowHeight="12.75"/>
  <cols>
    <col min="1" max="1" width="9.140625" style="196"/>
    <col min="2" max="2" width="14.5703125" style="196" bestFit="1" customWidth="1"/>
    <col min="3" max="3" width="26" style="196" customWidth="1"/>
    <col min="4" max="6" width="9.140625" style="196"/>
    <col min="7" max="7" width="13.42578125" style="196" customWidth="1"/>
    <col min="8" max="16384" width="9.140625" style="196"/>
  </cols>
  <sheetData>
    <row r="2" spans="2:11">
      <c r="B2"/>
    </row>
    <row r="8" spans="2:11">
      <c r="K8" s="270"/>
    </row>
    <row r="15" spans="2:11" ht="36.75">
      <c r="B15" s="359" t="s">
        <v>107</v>
      </c>
      <c r="C15" s="534">
        <f>Working!K8</f>
        <v>43854</v>
      </c>
      <c r="D15" s="534"/>
    </row>
    <row r="16" spans="2:11">
      <c r="B16" s="360"/>
      <c r="C16" s="360"/>
      <c r="D16" s="360"/>
    </row>
    <row r="17" spans="2:7" ht="36.75">
      <c r="B17" s="359" t="s">
        <v>108</v>
      </c>
      <c r="C17" s="360"/>
      <c r="D17" s="360"/>
    </row>
    <row r="21" spans="2:7" ht="30" customHeight="1" thickBot="1">
      <c r="C21" s="197"/>
      <c r="D21" s="197"/>
      <c r="F21" s="197"/>
    </row>
    <row r="22" spans="2:7" ht="23.25" hidden="1" customHeight="1"/>
    <row r="23" spans="2:7" ht="83.25" customHeight="1">
      <c r="B23" s="535" t="s">
        <v>110</v>
      </c>
      <c r="C23" s="536"/>
      <c r="D23" s="536" t="s">
        <v>109</v>
      </c>
      <c r="E23" s="536"/>
      <c r="F23" s="536"/>
      <c r="G23" s="537"/>
    </row>
    <row r="24" spans="2:7" ht="89.25" customHeight="1" thickBot="1">
      <c r="B24" s="538">
        <f>Working!G27</f>
        <v>6.6147628276788142</v>
      </c>
      <c r="C24" s="539"/>
      <c r="D24" s="539">
        <f>Working!G28</f>
        <v>7.3110638328983253</v>
      </c>
      <c r="E24" s="539"/>
      <c r="F24" s="539"/>
      <c r="G24" s="540"/>
    </row>
    <row r="42" ht="12.75" customHeight="1"/>
    <row r="43" ht="12.75" customHeight="1"/>
  </sheetData>
  <mergeCells count="5">
    <mergeCell ref="C15:D15"/>
    <mergeCell ref="B23:C23"/>
    <mergeCell ref="D23:G23"/>
    <mergeCell ref="B24:C24"/>
    <mergeCell ref="D24:G24"/>
  </mergeCells>
  <phoneticPr fontId="43" type="noConversion"/>
  <pageMargins left="0.7" right="0.7" top="0.75" bottom="0.75" header="0.3" footer="0.3"/>
  <pageSetup paperSize="9" scale="9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8:K43"/>
  <sheetViews>
    <sheetView zoomScaleNormal="100" workbookViewId="0">
      <selection sqref="A1:XFD1048576"/>
    </sheetView>
  </sheetViews>
  <sheetFormatPr defaultRowHeight="12.75"/>
  <cols>
    <col min="1" max="4" width="9.140625" style="151"/>
    <col min="5" max="5" width="15.140625" style="151" customWidth="1"/>
    <col min="6" max="6" width="17" style="151" bestFit="1" customWidth="1"/>
    <col min="7" max="7" width="14.85546875" style="151" customWidth="1"/>
    <col min="8" max="8" width="17" style="151" bestFit="1" customWidth="1"/>
    <col min="9" max="10" width="9.140625" style="151"/>
    <col min="11" max="11" width="38.85546875" style="151" bestFit="1" customWidth="1"/>
    <col min="12" max="16384" width="9.140625" style="151"/>
  </cols>
  <sheetData>
    <row r="8" spans="4:11">
      <c r="K8" s="269"/>
    </row>
    <row r="10" spans="4:11" s="182" customFormat="1" ht="18.75">
      <c r="D10" s="543" t="s">
        <v>104</v>
      </c>
      <c r="E10" s="543"/>
      <c r="F10" s="543"/>
      <c r="G10" s="543"/>
      <c r="H10" s="541">
        <f>Working!K8</f>
        <v>43854</v>
      </c>
      <c r="I10" s="541"/>
      <c r="J10" s="541"/>
      <c r="K10" s="328"/>
    </row>
    <row r="11" spans="4:11">
      <c r="D11" s="542"/>
      <c r="E11" s="542"/>
      <c r="F11" s="542"/>
      <c r="G11" s="542"/>
    </row>
    <row r="12" spans="4:11" ht="13.5" thickBot="1"/>
    <row r="13" spans="4:11" ht="16.5" thickBot="1">
      <c r="D13" s="144"/>
      <c r="E13" s="544" t="s">
        <v>100</v>
      </c>
      <c r="F13" s="545"/>
      <c r="G13" s="546" t="s">
        <v>101</v>
      </c>
      <c r="H13" s="547"/>
    </row>
    <row r="14" spans="4:11" ht="32.25" thickBot="1">
      <c r="D14" s="144"/>
      <c r="E14" s="261" t="s">
        <v>332</v>
      </c>
      <c r="F14" s="261" t="s">
        <v>333</v>
      </c>
      <c r="G14" s="259" t="s">
        <v>332</v>
      </c>
      <c r="H14" s="260" t="s">
        <v>333</v>
      </c>
      <c r="I14" s="255"/>
    </row>
    <row r="15" spans="4:11" ht="15.75">
      <c r="D15" s="256" t="s">
        <v>64</v>
      </c>
      <c r="E15" s="265">
        <f>'Revaluation Rates'!M55</f>
        <v>14.361800000000001</v>
      </c>
      <c r="F15" s="263">
        <f t="shared" ref="F15:F20" si="0">1/E15</f>
        <v>6.9629155119831768E-2</v>
      </c>
      <c r="G15" s="265">
        <f>'Revaluation Rates'!O55</f>
        <v>14.4338</v>
      </c>
      <c r="H15" s="263">
        <f t="shared" ref="H15:H20" si="1">1/G15</f>
        <v>6.928182460613283E-2</v>
      </c>
    </row>
    <row r="16" spans="4:11" ht="15.75">
      <c r="D16" s="257" t="s">
        <v>54</v>
      </c>
      <c r="E16" s="266">
        <f>'Revaluation Rates'!M56</f>
        <v>1.1037999999999999</v>
      </c>
      <c r="F16" s="262">
        <f t="shared" si="0"/>
        <v>0.90596122485957609</v>
      </c>
      <c r="G16" s="266">
        <f>'Revaluation Rates'!O56</f>
        <v>1.1093999999999999</v>
      </c>
      <c r="H16" s="262">
        <f t="shared" si="1"/>
        <v>0.90138813773210746</v>
      </c>
    </row>
    <row r="17" spans="1:8" ht="15.75">
      <c r="D17" s="257" t="s">
        <v>21</v>
      </c>
      <c r="E17" s="266">
        <f>'Revaluation Rates'!M57</f>
        <v>1.3117000000000001</v>
      </c>
      <c r="F17" s="262">
        <f t="shared" si="0"/>
        <v>0.76236944423267505</v>
      </c>
      <c r="G17" s="266">
        <f>'Revaluation Rates'!O57</f>
        <v>1.3183</v>
      </c>
      <c r="H17" s="262">
        <f t="shared" si="1"/>
        <v>0.75855268148372901</v>
      </c>
    </row>
    <row r="18" spans="1:8" ht="15.75">
      <c r="D18" s="257" t="s">
        <v>79</v>
      </c>
      <c r="E18" s="266">
        <f>'Revaluation Rates'!M58</f>
        <v>1.3120000000000001</v>
      </c>
      <c r="F18" s="262">
        <f t="shared" si="0"/>
        <v>0.76219512195121952</v>
      </c>
      <c r="G18" s="266">
        <f>'Revaluation Rates'!O58</f>
        <v>1.3185</v>
      </c>
      <c r="H18" s="262">
        <f t="shared" si="1"/>
        <v>0.75843761850587788</v>
      </c>
    </row>
    <row r="19" spans="1:8" ht="15.75">
      <c r="D19" s="257" t="s">
        <v>65</v>
      </c>
      <c r="E19" s="266">
        <f>'Revaluation Rates'!M59</f>
        <v>9.3100000000000002E-2</v>
      </c>
      <c r="F19" s="262">
        <f t="shared" si="0"/>
        <v>10.741138560687432</v>
      </c>
      <c r="G19" s="266">
        <f>'Revaluation Rates'!O59</f>
        <v>9.35E-2</v>
      </c>
      <c r="H19" s="262">
        <f t="shared" si="1"/>
        <v>10.695187165775401</v>
      </c>
    </row>
    <row r="20" spans="1:8" ht="16.5" thickBot="1">
      <c r="D20" s="258" t="s">
        <v>84</v>
      </c>
      <c r="E20" s="267">
        <f>'Revaluation Rates'!M60</f>
        <v>109.5008</v>
      </c>
      <c r="F20" s="264">
        <f t="shared" si="0"/>
        <v>9.1323533709342757E-3</v>
      </c>
      <c r="G20" s="268">
        <f>'Revaluation Rates'!O60</f>
        <v>110.05</v>
      </c>
      <c r="H20" s="264">
        <f t="shared" si="1"/>
        <v>9.0867787369377558E-3</v>
      </c>
    </row>
    <row r="25" spans="1:8">
      <c r="A25" s="278" t="s">
        <v>103</v>
      </c>
    </row>
    <row r="28" spans="1:8">
      <c r="D28" s="152" t="s">
        <v>102</v>
      </c>
    </row>
    <row r="42" ht="12.75" customHeight="1"/>
    <row r="43" ht="12.75" customHeight="1"/>
  </sheetData>
  <mergeCells count="5">
    <mergeCell ref="H10:J10"/>
    <mergeCell ref="D11:G11"/>
    <mergeCell ref="D10:G10"/>
    <mergeCell ref="E13:F13"/>
    <mergeCell ref="G13:H13"/>
  </mergeCells>
  <phoneticPr fontId="43" type="noConversion"/>
  <pageMargins left="0.7" right="0.7" top="0.75" bottom="0.75" header="0.3" footer="0.3"/>
  <pageSetup paperSize="9"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AD115"/>
  <sheetViews>
    <sheetView topLeftCell="H1" zoomScale="41" zoomScaleNormal="41" zoomScaleSheetLayoutView="40" zoomScalePageLayoutView="10" workbookViewId="0">
      <selection sqref="A1:XFD1048576"/>
    </sheetView>
  </sheetViews>
  <sheetFormatPr defaultRowHeight="27.75"/>
  <cols>
    <col min="1" max="1" width="9.140625" style="119"/>
    <col min="2" max="2" width="94.28515625" style="119" bestFit="1" customWidth="1"/>
    <col min="3" max="3" width="21.85546875" style="119" bestFit="1" customWidth="1"/>
    <col min="4" max="4" width="18" style="119" customWidth="1"/>
    <col min="5" max="5" width="58" style="119" customWidth="1"/>
    <col min="6" max="6" width="88" style="119" bestFit="1" customWidth="1"/>
    <col min="7" max="7" width="114.140625" style="119" bestFit="1" customWidth="1"/>
    <col min="8" max="8" width="56.5703125" style="119" bestFit="1" customWidth="1"/>
    <col min="9" max="9" width="43" style="119" bestFit="1" customWidth="1"/>
    <col min="10" max="10" width="24.85546875" style="119" bestFit="1" customWidth="1"/>
    <col min="11" max="11" width="66" style="119" bestFit="1" customWidth="1"/>
    <col min="12" max="12" width="42.42578125" style="119" customWidth="1"/>
    <col min="13" max="13" width="28" style="119" customWidth="1"/>
    <col min="14" max="14" width="32.28515625" style="119" customWidth="1"/>
    <col min="15" max="15" width="49.140625" style="119" customWidth="1"/>
    <col min="16" max="16" width="25.140625" style="119" customWidth="1"/>
    <col min="17" max="17" width="51" style="119" customWidth="1"/>
    <col min="18" max="19" width="21.85546875" style="405" bestFit="1" customWidth="1"/>
    <col min="20" max="30" width="9.140625" style="405"/>
    <col min="31" max="16384" width="9.140625" style="119"/>
  </cols>
  <sheetData>
    <row r="1" spans="2:30">
      <c r="B1" s="118" t="s">
        <v>29</v>
      </c>
    </row>
    <row r="2" spans="2:30">
      <c r="B2" s="119" t="s">
        <v>34</v>
      </c>
    </row>
    <row r="4" spans="2:30" ht="47.25">
      <c r="B4" s="299">
        <f>Working!K12</f>
        <v>43854</v>
      </c>
      <c r="C4" s="120" t="str">
        <f>Working!K10</f>
        <v>am</v>
      </c>
      <c r="E4" s="119" t="s">
        <v>33</v>
      </c>
    </row>
    <row r="5" spans="2:30" ht="36.75" customHeight="1"/>
    <row r="6" spans="2:30">
      <c r="B6" s="121" t="s">
        <v>330</v>
      </c>
    </row>
    <row r="8" spans="2:30" s="361" customFormat="1" ht="63" thickBot="1">
      <c r="E8" s="362"/>
      <c r="F8" s="362"/>
      <c r="G8" s="362" t="s">
        <v>49</v>
      </c>
      <c r="H8" s="362"/>
      <c r="I8" s="362"/>
      <c r="J8" s="362"/>
      <c r="K8" s="363"/>
      <c r="R8" s="405"/>
      <c r="S8" s="405"/>
      <c r="T8" s="405"/>
      <c r="U8" s="405"/>
      <c r="V8" s="405"/>
      <c r="W8" s="405"/>
      <c r="X8" s="405"/>
      <c r="Y8" s="405"/>
      <c r="Z8" s="405"/>
      <c r="AA8" s="405"/>
      <c r="AB8" s="405"/>
      <c r="AC8" s="405"/>
      <c r="AD8" s="405"/>
    </row>
    <row r="9" spans="2:30" ht="63" thickBot="1">
      <c r="E9" s="279"/>
      <c r="F9" s="279"/>
      <c r="G9" s="554" t="s">
        <v>0</v>
      </c>
      <c r="H9" s="555"/>
      <c r="I9" s="556"/>
      <c r="J9" s="279"/>
      <c r="K9" s="279"/>
      <c r="M9" s="123"/>
      <c r="N9" s="123"/>
      <c r="O9" s="124"/>
      <c r="P9" s="123"/>
      <c r="Q9" s="123"/>
      <c r="R9" s="406"/>
    </row>
    <row r="10" spans="2:30" ht="63" thickBot="1">
      <c r="B10" s="123"/>
      <c r="C10" s="123"/>
      <c r="D10" s="123"/>
      <c r="E10" s="279"/>
      <c r="F10" s="280" t="s">
        <v>3</v>
      </c>
      <c r="G10" s="281" t="s">
        <v>328</v>
      </c>
      <c r="H10" s="281" t="s">
        <v>329</v>
      </c>
      <c r="I10" s="282" t="s">
        <v>4</v>
      </c>
      <c r="J10" s="279"/>
      <c r="K10" s="279"/>
      <c r="M10" s="123"/>
      <c r="N10" s="123"/>
      <c r="O10" s="124"/>
      <c r="P10" s="123"/>
      <c r="Q10" s="123"/>
      <c r="R10" s="406"/>
      <c r="S10" s="406"/>
    </row>
    <row r="11" spans="2:30" ht="62.25">
      <c r="B11" s="123"/>
      <c r="C11" s="123"/>
      <c r="D11" s="123"/>
      <c r="E11" s="283"/>
      <c r="F11" s="284" t="s">
        <v>5</v>
      </c>
      <c r="G11" s="285">
        <f>ROUND(((I11*(1-'Revaluation Rates'!G48))),4)</f>
        <v>0.65149999999999997</v>
      </c>
      <c r="H11" s="286">
        <f>ROUND(((I11*(1+'Revaluation Rates'!H48))),4)</f>
        <v>0.72</v>
      </c>
      <c r="I11" s="287">
        <f>Working!D3</f>
        <v>0.68573799999999996</v>
      </c>
      <c r="J11" s="288"/>
      <c r="K11" s="289"/>
      <c r="M11" s="553"/>
      <c r="N11" s="553"/>
      <c r="O11" s="126"/>
      <c r="P11" s="123"/>
      <c r="Q11" s="553"/>
      <c r="R11" s="553"/>
      <c r="S11" s="407"/>
    </row>
    <row r="12" spans="2:30" ht="62.25">
      <c r="B12" s="123"/>
      <c r="C12" s="123"/>
      <c r="D12" s="123"/>
      <c r="E12" s="290"/>
      <c r="F12" s="291" t="s">
        <v>6</v>
      </c>
      <c r="G12" s="292">
        <f>ROUND(((I12*(1-'Revaluation Rates'!G49))),4)</f>
        <v>8.8599999999999998E-2</v>
      </c>
      <c r="H12" s="292">
        <f>ROUND(((I12*(1+'Revaluation Rates'!H49))),4)</f>
        <v>9.8000000000000004E-2</v>
      </c>
      <c r="I12" s="237">
        <f>Working!D4</f>
        <v>9.3289999999999998E-2</v>
      </c>
      <c r="J12" s="290"/>
      <c r="K12" s="293"/>
      <c r="M12" s="123"/>
      <c r="N12" s="123"/>
      <c r="O12" s="124"/>
      <c r="P12" s="123"/>
      <c r="Q12" s="123"/>
      <c r="R12" s="406"/>
      <c r="S12" s="406"/>
    </row>
    <row r="13" spans="2:30" ht="62.25">
      <c r="D13" s="123"/>
      <c r="E13" s="290"/>
      <c r="F13" s="291" t="s">
        <v>7</v>
      </c>
      <c r="G13" s="292">
        <f>ROUND(((I13*(1-'Revaluation Rates'!G50))),4)</f>
        <v>1.2495000000000001</v>
      </c>
      <c r="H13" s="292">
        <f>ROUND(((I13*(1+'Revaluation Rates'!H50))),4)</f>
        <v>1.381</v>
      </c>
      <c r="I13" s="237">
        <f>Working!D5</f>
        <v>1.3152436000000001</v>
      </c>
      <c r="J13" s="290"/>
      <c r="K13" s="293"/>
      <c r="M13" s="123"/>
      <c r="N13" s="123"/>
      <c r="O13" s="124"/>
      <c r="P13" s="123"/>
      <c r="Q13" s="123"/>
      <c r="R13" s="406"/>
      <c r="S13" s="406"/>
    </row>
    <row r="14" spans="2:30" ht="62.25">
      <c r="D14" s="123"/>
      <c r="E14" s="290"/>
      <c r="F14" s="291" t="s">
        <v>8</v>
      </c>
      <c r="G14" s="292">
        <f>ROUND(((I14*(1-'Revaluation Rates'!G51))),4)</f>
        <v>104.2865</v>
      </c>
      <c r="H14" s="292">
        <f>ROUND(((I14*(1+'Revaluation Rates'!H51))),4)</f>
        <v>115.264</v>
      </c>
      <c r="I14" s="294">
        <f>Working!D7</f>
        <v>109.775215</v>
      </c>
      <c r="J14" s="290"/>
      <c r="K14" s="293"/>
      <c r="M14" s="123"/>
      <c r="N14" s="123"/>
      <c r="O14" s="124"/>
      <c r="P14" s="123"/>
      <c r="Q14" s="123"/>
      <c r="R14" s="406"/>
      <c r="S14" s="406"/>
    </row>
    <row r="15" spans="2:30" ht="62.25">
      <c r="D15" s="123"/>
      <c r="E15" s="290"/>
      <c r="F15" s="291" t="s">
        <v>9</v>
      </c>
      <c r="G15" s="292">
        <f>ROUND(((I15*(1-'Revaluation Rates'!G52))),4)</f>
        <v>13.677899999999999</v>
      </c>
      <c r="H15" s="292">
        <f>ROUND(((I15*(1+'Revaluation Rates'!H52))),4)</f>
        <v>15.117699999999999</v>
      </c>
      <c r="I15" s="237">
        <f>Working!D9</f>
        <v>14.3978117</v>
      </c>
      <c r="J15" s="279"/>
      <c r="K15" s="293"/>
      <c r="M15" s="123"/>
      <c r="N15" s="123"/>
      <c r="O15" s="124"/>
      <c r="P15" s="123"/>
      <c r="Q15" s="123"/>
      <c r="R15" s="406"/>
      <c r="S15" s="406"/>
    </row>
    <row r="16" spans="2:30" ht="62.25">
      <c r="D16" s="123"/>
      <c r="E16" s="290"/>
      <c r="F16" s="291" t="s">
        <v>10</v>
      </c>
      <c r="G16" s="292">
        <f>ROUND(((I16*(1-'Revaluation Rates'!G53))),4)</f>
        <v>0.92320000000000002</v>
      </c>
      <c r="H16" s="292">
        <f>ROUND(((I16*(1+'Revaluation Rates'!H53))),4)</f>
        <v>1.0203</v>
      </c>
      <c r="I16" s="237">
        <f>Working!D11</f>
        <v>0.97176169999999995</v>
      </c>
      <c r="J16" s="290"/>
      <c r="K16" s="293"/>
      <c r="M16" s="123"/>
      <c r="N16" s="123"/>
      <c r="O16" s="124"/>
      <c r="P16" s="123"/>
      <c r="Q16" s="123"/>
      <c r="R16" s="406"/>
      <c r="S16" s="406"/>
    </row>
    <row r="17" spans="2:30" ht="62.25">
      <c r="D17" s="123"/>
      <c r="E17" s="290"/>
      <c r="F17" s="291" t="s">
        <v>11</v>
      </c>
      <c r="G17" s="292">
        <f>ROUND(((I17*(1-'Revaluation Rates'!G54))),4)</f>
        <v>1.2493000000000001</v>
      </c>
      <c r="H17" s="292">
        <f>ROUND(((I17*(1+'Revaluation Rates'!H54))),4)</f>
        <v>1.3808</v>
      </c>
      <c r="I17" s="237">
        <f>Working!D12</f>
        <v>1.3150168</v>
      </c>
      <c r="J17" s="290"/>
      <c r="K17" s="293"/>
      <c r="M17" s="123"/>
      <c r="N17" s="123"/>
      <c r="O17" s="124"/>
      <c r="P17" s="123"/>
      <c r="Q17" s="123"/>
      <c r="R17" s="406"/>
      <c r="S17" s="406"/>
    </row>
    <row r="18" spans="2:30" ht="63" thickBot="1">
      <c r="D18" s="123"/>
      <c r="E18" s="290"/>
      <c r="F18" s="295" t="s">
        <v>12</v>
      </c>
      <c r="G18" s="296">
        <f>ROUND(((I18*(1-'Revaluation Rates'!G55))),4)</f>
        <v>1.0512999999999999</v>
      </c>
      <c r="H18" s="296">
        <f>ROUND(((I18*(1+'Revaluation Rates'!H55))),4)</f>
        <v>1.1618999999999999</v>
      </c>
      <c r="I18" s="297">
        <f>Working!D13</f>
        <v>1.1066041</v>
      </c>
      <c r="J18" s="290"/>
      <c r="K18" s="293"/>
      <c r="M18" s="123"/>
      <c r="N18" s="123"/>
      <c r="O18" s="124"/>
      <c r="P18" s="123"/>
      <c r="Q18" s="123"/>
      <c r="R18" s="406"/>
      <c r="S18" s="406"/>
    </row>
    <row r="19" spans="2:30" ht="62.25">
      <c r="D19" s="123"/>
      <c r="E19" s="290"/>
      <c r="F19" s="290"/>
      <c r="G19" s="293"/>
      <c r="H19" s="279"/>
      <c r="I19" s="290"/>
      <c r="J19" s="290"/>
      <c r="K19" s="293"/>
      <c r="M19" s="123"/>
      <c r="N19" s="123"/>
      <c r="O19" s="124"/>
      <c r="P19" s="123"/>
      <c r="Q19" s="123"/>
      <c r="R19" s="406"/>
      <c r="S19" s="406"/>
    </row>
    <row r="20" spans="2:30" ht="62.25">
      <c r="D20" s="123"/>
      <c r="E20" s="290"/>
      <c r="F20" s="298"/>
      <c r="G20" s="293"/>
      <c r="H20" s="279"/>
      <c r="I20" s="290"/>
      <c r="J20" s="290"/>
      <c r="K20" s="293"/>
      <c r="M20" s="123"/>
      <c r="N20" s="123"/>
      <c r="O20" s="124"/>
      <c r="P20" s="123"/>
      <c r="Q20" s="123"/>
      <c r="R20" s="406"/>
      <c r="S20" s="406"/>
    </row>
    <row r="21" spans="2:30">
      <c r="M21" s="123"/>
      <c r="N21" s="123"/>
      <c r="P21" s="123"/>
      <c r="Q21" s="185"/>
      <c r="R21" s="406"/>
      <c r="S21" s="406"/>
    </row>
    <row r="22" spans="2:30">
      <c r="Q22" s="183"/>
    </row>
    <row r="23" spans="2:30" s="361" customFormat="1" ht="37.5" thickBot="1">
      <c r="F23" s="364"/>
      <c r="G23" s="364" t="s">
        <v>50</v>
      </c>
      <c r="H23" s="364"/>
      <c r="I23" s="364"/>
      <c r="K23" s="364" t="s">
        <v>25</v>
      </c>
      <c r="L23" s="364"/>
      <c r="M23" s="364"/>
      <c r="N23" s="364" t="s">
        <v>25</v>
      </c>
      <c r="O23" s="364"/>
      <c r="P23" s="364"/>
      <c r="R23" s="405"/>
      <c r="S23" s="405"/>
      <c r="T23" s="405"/>
      <c r="U23" s="405"/>
      <c r="V23" s="405"/>
      <c r="W23" s="405"/>
      <c r="X23" s="405"/>
      <c r="Y23" s="405"/>
      <c r="Z23" s="405"/>
      <c r="AA23" s="405"/>
      <c r="AB23" s="405"/>
      <c r="AC23" s="405"/>
      <c r="AD23" s="405"/>
    </row>
    <row r="24" spans="2:30" ht="37.5" thickBot="1">
      <c r="F24" s="557" t="s">
        <v>24</v>
      </c>
      <c r="G24" s="559"/>
      <c r="H24" s="559"/>
      <c r="I24" s="558"/>
      <c r="K24" s="364" t="s">
        <v>13</v>
      </c>
      <c r="L24" s="364"/>
      <c r="M24" s="364"/>
      <c r="N24" s="364" t="s">
        <v>38</v>
      </c>
      <c r="O24" s="364"/>
      <c r="P24" s="202"/>
      <c r="Q24" s="183"/>
    </row>
    <row r="25" spans="2:30" ht="37.5" thickBot="1">
      <c r="F25" s="204" t="s">
        <v>3</v>
      </c>
      <c r="G25" s="205" t="s">
        <v>328</v>
      </c>
      <c r="H25" s="204" t="s">
        <v>57</v>
      </c>
      <c r="I25" s="205" t="s">
        <v>4</v>
      </c>
      <c r="K25" s="557" t="s">
        <v>14</v>
      </c>
      <c r="L25" s="558"/>
      <c r="M25" s="202"/>
      <c r="N25" s="557" t="s">
        <v>14</v>
      </c>
      <c r="O25" s="558"/>
      <c r="P25" s="202"/>
      <c r="Q25" s="405" t="s">
        <v>51</v>
      </c>
      <c r="R25" s="405" t="s">
        <v>52</v>
      </c>
      <c r="V25" s="405" t="s">
        <v>331</v>
      </c>
    </row>
    <row r="26" spans="2:30" ht="63" thickBot="1">
      <c r="B26" s="130"/>
      <c r="C26" s="130"/>
      <c r="F26" s="384" t="s">
        <v>5</v>
      </c>
      <c r="G26" s="227">
        <f t="shared" ref="G26:I27" si="0">G11</f>
        <v>0.65149999999999997</v>
      </c>
      <c r="H26" s="228">
        <f t="shared" si="0"/>
        <v>0.72</v>
      </c>
      <c r="I26" s="228">
        <f t="shared" si="0"/>
        <v>0.68573799999999996</v>
      </c>
      <c r="K26" s="204" t="s">
        <v>3</v>
      </c>
      <c r="L26" s="204" t="s">
        <v>4</v>
      </c>
      <c r="M26" s="202"/>
      <c r="N26" s="204" t="s">
        <v>3</v>
      </c>
      <c r="O26" s="205" t="s">
        <v>4</v>
      </c>
      <c r="P26" s="210"/>
      <c r="Q26" s="405">
        <f>L27*0.945</f>
        <v>95.416668900000005</v>
      </c>
      <c r="R26" s="405">
        <f>L27*1.055</f>
        <v>106.52337110000001</v>
      </c>
      <c r="S26" s="405" t="s">
        <v>53</v>
      </c>
    </row>
    <row r="27" spans="2:30" ht="62.25">
      <c r="B27" s="130"/>
      <c r="C27" s="130"/>
      <c r="F27" s="385" t="s">
        <v>6</v>
      </c>
      <c r="G27" s="229">
        <f t="shared" si="0"/>
        <v>8.8599999999999998E-2</v>
      </c>
      <c r="H27" s="228">
        <f t="shared" si="0"/>
        <v>9.8000000000000004E-2</v>
      </c>
      <c r="I27" s="228">
        <f t="shared" si="0"/>
        <v>9.3289999999999998E-2</v>
      </c>
      <c r="K27" s="208" t="s">
        <v>15</v>
      </c>
      <c r="L27" s="233">
        <f>Working!D14</f>
        <v>100.97002000000001</v>
      </c>
      <c r="M27" s="202"/>
      <c r="N27" s="208" t="s">
        <v>35</v>
      </c>
      <c r="O27" s="236">
        <f>Working!D6</f>
        <v>0</v>
      </c>
      <c r="P27" s="210"/>
      <c r="Q27" s="405"/>
      <c r="S27" s="405" t="s">
        <v>16</v>
      </c>
    </row>
    <row r="28" spans="2:30" ht="62.25">
      <c r="B28" s="130"/>
      <c r="C28" s="130"/>
      <c r="E28" s="123"/>
      <c r="F28" s="384" t="s">
        <v>7</v>
      </c>
      <c r="G28" s="230">
        <v>3.3062</v>
      </c>
      <c r="H28" s="228">
        <f>1/G13</f>
        <v>0.80032012805122044</v>
      </c>
      <c r="I28" s="228">
        <f>1/I13</f>
        <v>0.76031542749951408</v>
      </c>
      <c r="K28" s="208" t="s">
        <v>16</v>
      </c>
      <c r="L28" s="233">
        <f>Working!D15</f>
        <v>0</v>
      </c>
      <c r="M28" s="202"/>
      <c r="N28" s="208" t="s">
        <v>37</v>
      </c>
      <c r="O28" s="237">
        <f>Working!D8</f>
        <v>0</v>
      </c>
      <c r="P28" s="210"/>
      <c r="Q28" s="405">
        <f>L29*0.945</f>
        <v>693.25669050750002</v>
      </c>
      <c r="R28" s="405">
        <f>L29*1.055</f>
        <v>773.95323649249997</v>
      </c>
      <c r="S28" s="405" t="s">
        <v>17</v>
      </c>
    </row>
    <row r="29" spans="2:30" ht="62.25">
      <c r="E29" s="123"/>
      <c r="F29" s="384" t="s">
        <v>8</v>
      </c>
      <c r="G29" s="230">
        <f>1/H14</f>
        <v>8.6757357023875634E-3</v>
      </c>
      <c r="H29" s="228">
        <f>1/G14</f>
        <v>9.5889688502346897E-3</v>
      </c>
      <c r="I29" s="228">
        <f>1/I14</f>
        <v>9.1095244040287227E-3</v>
      </c>
      <c r="J29" s="131"/>
      <c r="K29" s="208" t="s">
        <v>17</v>
      </c>
      <c r="L29" s="234">
        <f>Working!D16</f>
        <v>733.60496350000005</v>
      </c>
      <c r="M29" s="202"/>
      <c r="N29" s="208" t="s">
        <v>36</v>
      </c>
      <c r="O29" s="237">
        <f>Working!D10</f>
        <v>9.5518078000000006</v>
      </c>
      <c r="P29" s="210"/>
      <c r="Q29" s="405">
        <f>L30*0.965</f>
        <v>0</v>
      </c>
      <c r="R29" s="405">
        <f>L30*1.055</f>
        <v>0</v>
      </c>
      <c r="S29" s="405" t="s">
        <v>18</v>
      </c>
    </row>
    <row r="30" spans="2:30" ht="62.25">
      <c r="E30" s="123"/>
      <c r="F30" s="384" t="s">
        <v>9</v>
      </c>
      <c r="G30" s="230">
        <f>1/H15</f>
        <v>6.6147628276788134E-2</v>
      </c>
      <c r="H30" s="228">
        <f>1/G15</f>
        <v>7.3110638328983249E-2</v>
      </c>
      <c r="I30" s="228">
        <f>1/I15</f>
        <v>6.9454999192689812E-2</v>
      </c>
      <c r="J30" s="129"/>
      <c r="K30" s="208" t="s">
        <v>18</v>
      </c>
      <c r="L30" s="233">
        <f>Working!D17</f>
        <v>0</v>
      </c>
      <c r="M30" s="202"/>
      <c r="N30" s="208" t="s">
        <v>74</v>
      </c>
      <c r="O30" s="238">
        <f>Working!D20</f>
        <v>6.9490157999999997</v>
      </c>
      <c r="P30" s="210"/>
      <c r="Q30" s="405"/>
      <c r="S30" s="405" t="s">
        <v>19</v>
      </c>
    </row>
    <row r="31" spans="2:30" ht="63" thickBot="1">
      <c r="E31" s="123"/>
      <c r="F31" s="384" t="s">
        <v>10</v>
      </c>
      <c r="G31" s="230">
        <f>1/H16</f>
        <v>0.98010389101244733</v>
      </c>
      <c r="H31" s="228">
        <f>1/G16</f>
        <v>1.0831889081455806</v>
      </c>
      <c r="I31" s="228">
        <f>1/I16</f>
        <v>1.0290588731784758</v>
      </c>
      <c r="J31" s="129"/>
      <c r="K31" s="208" t="s">
        <v>19</v>
      </c>
      <c r="L31" s="233">
        <f>Working!D18</f>
        <v>0</v>
      </c>
      <c r="M31" s="202"/>
      <c r="N31" s="209" t="s">
        <v>75</v>
      </c>
      <c r="O31" s="239">
        <f>Working!D21</f>
        <v>71.371910499999998</v>
      </c>
      <c r="P31" s="210"/>
      <c r="Q31" s="405">
        <f>L32*0.945</f>
        <v>13.753548899999998</v>
      </c>
      <c r="R31" s="405">
        <f>L32*1.055</f>
        <v>15.354491099999999</v>
      </c>
      <c r="S31" s="405" t="s">
        <v>20</v>
      </c>
    </row>
    <row r="32" spans="2:30" ht="63" thickBot="1">
      <c r="E32" s="123"/>
      <c r="F32" s="384" t="s">
        <v>11</v>
      </c>
      <c r="G32" s="230">
        <f t="shared" ref="G32:I33" si="1">G17</f>
        <v>1.2493000000000001</v>
      </c>
      <c r="H32" s="228">
        <f t="shared" si="1"/>
        <v>1.3808</v>
      </c>
      <c r="I32" s="228">
        <f t="shared" si="1"/>
        <v>1.3150168</v>
      </c>
      <c r="J32" s="129">
        <f>+Working!D15</f>
        <v>0</v>
      </c>
      <c r="K32" s="209" t="s">
        <v>20</v>
      </c>
      <c r="L32" s="235">
        <f>Working!D19</f>
        <v>14.55402</v>
      </c>
      <c r="M32" s="202"/>
      <c r="N32" s="202"/>
      <c r="O32" s="202"/>
      <c r="P32" s="210"/>
      <c r="Q32" s="405">
        <f>O27*0.955</f>
        <v>0</v>
      </c>
      <c r="R32" s="405">
        <f>O27*1.055</f>
        <v>0</v>
      </c>
      <c r="S32" s="405" t="s">
        <v>35</v>
      </c>
    </row>
    <row r="33" spans="2:19" ht="62.25">
      <c r="E33" s="123"/>
      <c r="F33" s="384" t="s">
        <v>12</v>
      </c>
      <c r="G33" s="230">
        <f t="shared" si="1"/>
        <v>1.0512999999999999</v>
      </c>
      <c r="H33" s="228">
        <f t="shared" si="1"/>
        <v>1.1618999999999999</v>
      </c>
      <c r="I33" s="228">
        <f t="shared" si="1"/>
        <v>1.1066041</v>
      </c>
      <c r="J33" s="153"/>
      <c r="K33" s="202"/>
      <c r="L33" s="202"/>
      <c r="M33" s="202"/>
      <c r="N33" s="202"/>
      <c r="O33" s="202"/>
      <c r="P33" s="210"/>
      <c r="Q33" s="405">
        <f>O28*0.965</f>
        <v>0</v>
      </c>
      <c r="R33" s="405">
        <f>O28*1.055</f>
        <v>0</v>
      </c>
      <c r="S33" s="405" t="s">
        <v>37</v>
      </c>
    </row>
    <row r="34" spans="2:19" ht="62.25">
      <c r="E34" s="123"/>
      <c r="F34" s="384" t="s">
        <v>35</v>
      </c>
      <c r="G34" s="230" t="e">
        <f>1/R32</f>
        <v>#DIV/0!</v>
      </c>
      <c r="H34" s="228" t="e">
        <f>1/Q32</f>
        <v>#DIV/0!</v>
      </c>
      <c r="I34" s="228" t="e">
        <f>1/O27</f>
        <v>#DIV/0!</v>
      </c>
      <c r="J34" s="129"/>
      <c r="K34" s="202"/>
      <c r="L34" s="202"/>
      <c r="M34" s="202"/>
      <c r="N34" s="202"/>
      <c r="O34" s="202"/>
      <c r="P34" s="210"/>
      <c r="Q34" s="405">
        <f>O29*0.945</f>
        <v>9.0264583710000004</v>
      </c>
      <c r="R34" s="405">
        <f>O29*1.05</f>
        <v>10.02939819</v>
      </c>
      <c r="S34" s="405" t="s">
        <v>36</v>
      </c>
    </row>
    <row r="35" spans="2:19" ht="63" thickBot="1">
      <c r="E35" s="123"/>
      <c r="F35" s="384" t="s">
        <v>37</v>
      </c>
      <c r="G35" s="230" t="e">
        <f>1/R33</f>
        <v>#DIV/0!</v>
      </c>
      <c r="H35" s="228" t="e">
        <f>1/Q33</f>
        <v>#DIV/0!</v>
      </c>
      <c r="I35" s="228" t="e">
        <f>1/O28</f>
        <v>#DIV/0!</v>
      </c>
      <c r="J35" s="129"/>
      <c r="K35" s="202"/>
      <c r="L35" s="364" t="s">
        <v>106</v>
      </c>
      <c r="M35" s="202"/>
      <c r="N35" s="202"/>
      <c r="O35" s="202"/>
      <c r="P35" s="202"/>
      <c r="Q35" s="406">
        <f>O30*0.95</f>
        <v>6.6015650099999998</v>
      </c>
      <c r="R35" s="405">
        <f>O30*1.05</f>
        <v>7.2964665899999996</v>
      </c>
      <c r="S35" s="405" t="s">
        <v>74</v>
      </c>
    </row>
    <row r="36" spans="2:19" ht="63" thickBot="1">
      <c r="E36" s="123"/>
      <c r="F36" s="384" t="s">
        <v>36</v>
      </c>
      <c r="G36" s="230">
        <f>1/R34</f>
        <v>9.9706879820273639E-2</v>
      </c>
      <c r="H36" s="228">
        <f>1/Q34</f>
        <v>0.11078542202252627</v>
      </c>
      <c r="I36" s="228">
        <f>1/O29</f>
        <v>0.10469222381128732</v>
      </c>
      <c r="J36" s="129"/>
      <c r="K36" s="202"/>
      <c r="L36" s="211"/>
      <c r="M36" s="212" t="s">
        <v>43</v>
      </c>
      <c r="N36" s="212" t="s">
        <v>44</v>
      </c>
      <c r="O36" s="212" t="s">
        <v>23</v>
      </c>
      <c r="P36" s="213" t="s">
        <v>59</v>
      </c>
      <c r="Q36" s="406">
        <f>O31*0.95</f>
        <v>67.803314974999992</v>
      </c>
      <c r="R36" s="405">
        <f>O31*1.05</f>
        <v>74.940506025000005</v>
      </c>
      <c r="S36" s="405" t="s">
        <v>75</v>
      </c>
    </row>
    <row r="37" spans="2:19" ht="63" thickBot="1">
      <c r="F37" s="384" t="s">
        <v>15</v>
      </c>
      <c r="G37" s="230">
        <f>1/R26</f>
        <v>9.3876112788548426E-3</v>
      </c>
      <c r="H37" s="228">
        <f>1/Q26</f>
        <v>1.0480349099673925E-2</v>
      </c>
      <c r="I37" s="228">
        <f t="shared" ref="I37:I42" si="2">1/L27</f>
        <v>9.9039298991918587E-3</v>
      </c>
      <c r="K37" s="202"/>
      <c r="L37" s="203"/>
      <c r="M37" s="214"/>
      <c r="N37" s="214"/>
      <c r="O37" s="204"/>
      <c r="P37" s="204"/>
      <c r="Q37" s="406"/>
    </row>
    <row r="38" spans="2:19" ht="62.25">
      <c r="F38" s="384" t="s">
        <v>16</v>
      </c>
      <c r="G38" s="230">
        <f>G30</f>
        <v>6.6147628276788134E-2</v>
      </c>
      <c r="H38" s="228">
        <f>H30</f>
        <v>7.3110638328983249E-2</v>
      </c>
      <c r="I38" s="228" t="e">
        <f t="shared" si="2"/>
        <v>#DIV/0!</v>
      </c>
      <c r="K38" s="202"/>
      <c r="L38" s="206" t="s">
        <v>45</v>
      </c>
      <c r="M38" s="215">
        <f>Working!H6</f>
        <v>0</v>
      </c>
      <c r="N38" s="215">
        <f>Working!H7</f>
        <v>0</v>
      </c>
      <c r="O38" s="216">
        <f>Working!H8</f>
        <v>0</v>
      </c>
      <c r="P38" s="216">
        <f>Working!H9</f>
        <v>0</v>
      </c>
      <c r="Q38" s="410"/>
    </row>
    <row r="39" spans="2:19" ht="62.25">
      <c r="F39" s="384" t="s">
        <v>17</v>
      </c>
      <c r="G39" s="230">
        <f>1/R28</f>
        <v>1.2920677281897904E-3</v>
      </c>
      <c r="H39" s="228">
        <f>1/Q28</f>
        <v>1.4424671462859564E-3</v>
      </c>
      <c r="I39" s="228">
        <f t="shared" si="2"/>
        <v>1.3631314532402286E-3</v>
      </c>
      <c r="K39" s="202"/>
      <c r="L39" s="206"/>
      <c r="M39" s="215"/>
      <c r="N39" s="215"/>
      <c r="O39" s="216"/>
      <c r="P39" s="216"/>
      <c r="Q39" s="410"/>
    </row>
    <row r="40" spans="2:19" ht="62.25">
      <c r="F40" s="384" t="s">
        <v>18</v>
      </c>
      <c r="G40" s="230" t="e">
        <f>1/R29</f>
        <v>#DIV/0!</v>
      </c>
      <c r="H40" s="228" t="e">
        <f>1/Q29</f>
        <v>#DIV/0!</v>
      </c>
      <c r="I40" s="228" t="e">
        <f t="shared" si="2"/>
        <v>#DIV/0!</v>
      </c>
      <c r="K40" s="202"/>
      <c r="L40" s="206" t="s">
        <v>21</v>
      </c>
      <c r="M40" s="215">
        <f>Working!H18</f>
        <v>0</v>
      </c>
      <c r="N40" s="215">
        <f>Working!H19</f>
        <v>0</v>
      </c>
      <c r="O40" s="216">
        <f>Working!H20</f>
        <v>0</v>
      </c>
      <c r="P40" s="216">
        <f>Working!H21</f>
        <v>0</v>
      </c>
      <c r="Q40" s="410"/>
    </row>
    <row r="41" spans="2:19" ht="62.25">
      <c r="F41" s="384" t="s">
        <v>19</v>
      </c>
      <c r="G41" s="231">
        <f>G30</f>
        <v>6.6147628276788134E-2</v>
      </c>
      <c r="H41" s="228">
        <f>H30</f>
        <v>7.3110638328983249E-2</v>
      </c>
      <c r="I41" s="228" t="e">
        <f t="shared" si="2"/>
        <v>#DIV/0!</v>
      </c>
      <c r="K41" s="202"/>
      <c r="L41" s="206"/>
      <c r="M41" s="215"/>
      <c r="N41" s="215"/>
      <c r="O41" s="216"/>
      <c r="P41" s="216"/>
      <c r="Q41" s="410"/>
    </row>
    <row r="42" spans="2:19" ht="63" thickBot="1">
      <c r="F42" s="384" t="s">
        <v>20</v>
      </c>
      <c r="G42" s="231">
        <f>1/R31</f>
        <v>6.5127524806081014E-2</v>
      </c>
      <c r="H42" s="228">
        <f>1/Q31</f>
        <v>7.2708506529540182E-2</v>
      </c>
      <c r="I42" s="228">
        <f t="shared" si="2"/>
        <v>6.870953867041546E-2</v>
      </c>
      <c r="K42" s="202"/>
      <c r="L42" s="207" t="s">
        <v>22</v>
      </c>
      <c r="M42" s="217">
        <f>Working!H10</f>
        <v>0</v>
      </c>
      <c r="N42" s="217">
        <f>Working!H11</f>
        <v>0</v>
      </c>
      <c r="O42" s="218">
        <f>Working!H12</f>
        <v>0</v>
      </c>
      <c r="P42" s="218">
        <f>Working!H13</f>
        <v>0</v>
      </c>
      <c r="Q42" s="132"/>
    </row>
    <row r="43" spans="2:19" ht="63" thickBot="1">
      <c r="F43" s="384" t="s">
        <v>74</v>
      </c>
      <c r="G43" s="231">
        <f>1/R35</f>
        <v>0.13705263878964738</v>
      </c>
      <c r="H43" s="231">
        <f>1/Q35</f>
        <v>0.15147923234645236</v>
      </c>
      <c r="I43" s="231">
        <f>1/O30</f>
        <v>0.14390527072912973</v>
      </c>
      <c r="K43" s="202"/>
      <c r="L43" s="202"/>
      <c r="M43" s="202"/>
      <c r="N43" s="202"/>
      <c r="O43" s="202"/>
      <c r="P43" s="202"/>
      <c r="Q43" s="123"/>
    </row>
    <row r="44" spans="2:19" ht="63" thickBot="1">
      <c r="B44" s="548" t="s">
        <v>58</v>
      </c>
      <c r="C44" s="549"/>
      <c r="D44" s="550"/>
      <c r="F44" s="386" t="s">
        <v>75</v>
      </c>
      <c r="G44" s="232">
        <f>1/R36</f>
        <v>1.3343918436664973E-2</v>
      </c>
      <c r="H44" s="232">
        <f>1/Q36</f>
        <v>1.474854142999813E-2</v>
      </c>
      <c r="I44" s="232">
        <f>1/O31</f>
        <v>1.4011114358498222E-2</v>
      </c>
      <c r="K44" s="202"/>
      <c r="L44" s="364" t="s">
        <v>105</v>
      </c>
      <c r="M44" s="202"/>
      <c r="N44" s="202"/>
      <c r="O44" s="202"/>
      <c r="P44" s="202"/>
    </row>
    <row r="45" spans="2:19" ht="37.5" thickBot="1">
      <c r="B45" s="125" t="s">
        <v>3</v>
      </c>
      <c r="C45" s="133" t="s">
        <v>56</v>
      </c>
      <c r="D45" s="133" t="s">
        <v>57</v>
      </c>
      <c r="K45" s="202"/>
      <c r="L45" s="219" t="s">
        <v>43</v>
      </c>
      <c r="M45" s="220" t="s">
        <v>44</v>
      </c>
      <c r="N45" s="220"/>
      <c r="O45" s="221" t="s">
        <v>23</v>
      </c>
      <c r="P45" s="222" t="s">
        <v>59</v>
      </c>
      <c r="Q45" s="134"/>
      <c r="R45" s="408"/>
      <c r="S45" s="406"/>
    </row>
    <row r="46" spans="2:19" ht="37.5" thickBot="1">
      <c r="B46" s="127" t="s">
        <v>5</v>
      </c>
      <c r="C46" s="240">
        <v>0.04</v>
      </c>
      <c r="D46" s="241">
        <v>0.04</v>
      </c>
      <c r="F46" s="548" t="s">
        <v>447</v>
      </c>
      <c r="G46" s="551"/>
      <c r="H46" s="552"/>
      <c r="K46" s="202"/>
      <c r="L46" s="223">
        <f>Working!H2</f>
        <v>0</v>
      </c>
      <c r="M46" s="224">
        <f>Working!H3</f>
        <v>0</v>
      </c>
      <c r="N46" s="224"/>
      <c r="O46" s="225">
        <f>Working!H4</f>
        <v>0</v>
      </c>
      <c r="P46" s="226">
        <f>Working!H5</f>
        <v>0</v>
      </c>
      <c r="Q46" s="135"/>
      <c r="R46" s="409"/>
      <c r="S46" s="406"/>
    </row>
    <row r="47" spans="2:19" ht="37.5" thickBot="1">
      <c r="B47" s="127" t="s">
        <v>6</v>
      </c>
      <c r="C47" s="240">
        <v>0.04</v>
      </c>
      <c r="D47" s="241">
        <v>0.04</v>
      </c>
      <c r="F47" s="403" t="s">
        <v>448</v>
      </c>
      <c r="G47" s="133" t="s">
        <v>56</v>
      </c>
      <c r="H47" s="133" t="s">
        <v>57</v>
      </c>
      <c r="K47" s="202"/>
      <c r="L47" s="202"/>
      <c r="M47" s="202"/>
      <c r="N47" s="202"/>
      <c r="O47" s="202"/>
      <c r="P47" s="202"/>
      <c r="Q47" s="123"/>
      <c r="R47" s="406"/>
      <c r="S47" s="406"/>
    </row>
    <row r="48" spans="2:19" ht="37.5" thickBot="1">
      <c r="B48" s="127" t="s">
        <v>7</v>
      </c>
      <c r="C48" s="240">
        <v>0.04</v>
      </c>
      <c r="D48" s="241">
        <v>0.04</v>
      </c>
      <c r="F48" s="401" t="s">
        <v>417</v>
      </c>
      <c r="G48" s="402">
        <v>0.05</v>
      </c>
      <c r="H48" s="402">
        <f>G48</f>
        <v>0.05</v>
      </c>
      <c r="I48" s="183">
        <v>2.9980781550288249</v>
      </c>
      <c r="J48" s="183">
        <v>2.9980781550288249</v>
      </c>
      <c r="K48" s="202"/>
      <c r="L48" s="364" t="s">
        <v>65</v>
      </c>
      <c r="M48" s="202"/>
      <c r="N48" s="202"/>
      <c r="O48" s="202"/>
      <c r="P48" s="202"/>
    </row>
    <row r="49" spans="2:16" ht="37.5" thickBot="1">
      <c r="B49" s="127" t="s">
        <v>8</v>
      </c>
      <c r="C49" s="240">
        <v>0.04</v>
      </c>
      <c r="D49" s="241">
        <v>0.04</v>
      </c>
      <c r="F49" s="399" t="s">
        <v>418</v>
      </c>
      <c r="G49" s="400">
        <v>0.05</v>
      </c>
      <c r="H49" s="400">
        <f t="shared" ref="H49:H64" si="3">G49</f>
        <v>0.05</v>
      </c>
      <c r="I49" s="183">
        <v>2.9821073558648004</v>
      </c>
      <c r="J49" s="183">
        <v>2.9821073558648137</v>
      </c>
      <c r="K49" s="202"/>
      <c r="L49" s="219" t="s">
        <v>43</v>
      </c>
      <c r="M49" s="220" t="s">
        <v>44</v>
      </c>
      <c r="N49" s="220"/>
      <c r="O49" s="221" t="s">
        <v>23</v>
      </c>
      <c r="P49" s="222" t="s">
        <v>59</v>
      </c>
    </row>
    <row r="50" spans="2:16" ht="37.5" thickBot="1">
      <c r="B50" s="127" t="s">
        <v>9</v>
      </c>
      <c r="C50" s="240">
        <v>0.04</v>
      </c>
      <c r="D50" s="241">
        <v>0.04</v>
      </c>
      <c r="F50" s="399" t="s">
        <v>419</v>
      </c>
      <c r="G50" s="400">
        <v>0.05</v>
      </c>
      <c r="H50" s="400">
        <f t="shared" si="3"/>
        <v>0.05</v>
      </c>
      <c r="I50" s="183">
        <v>3.0009043821425618</v>
      </c>
      <c r="J50" s="183">
        <v>3.0009043821425618</v>
      </c>
      <c r="K50" s="202"/>
      <c r="L50" s="223">
        <f>Working!H14</f>
        <v>0</v>
      </c>
      <c r="M50" s="224">
        <f>Working!H15</f>
        <v>0</v>
      </c>
      <c r="N50" s="224"/>
      <c r="O50" s="225">
        <f>Working!H16</f>
        <v>0</v>
      </c>
      <c r="P50" s="226">
        <f>Working!H17</f>
        <v>0</v>
      </c>
    </row>
    <row r="51" spans="2:16">
      <c r="B51" s="127" t="s">
        <v>10</v>
      </c>
      <c r="C51" s="240">
        <v>0.04</v>
      </c>
      <c r="D51" s="241">
        <v>0.04</v>
      </c>
      <c r="F51" s="399" t="s">
        <v>420</v>
      </c>
      <c r="G51" s="400">
        <v>0.05</v>
      </c>
      <c r="H51" s="400">
        <f t="shared" si="3"/>
        <v>0.05</v>
      </c>
      <c r="I51" s="183">
        <v>3.0000000000000004</v>
      </c>
      <c r="J51" s="183">
        <v>3.0000000000000004</v>
      </c>
    </row>
    <row r="52" spans="2:16">
      <c r="B52" s="127" t="s">
        <v>11</v>
      </c>
      <c r="C52" s="240">
        <v>0.04</v>
      </c>
      <c r="D52" s="241">
        <v>0.04</v>
      </c>
      <c r="F52" s="399" t="s">
        <v>421</v>
      </c>
      <c r="G52" s="400">
        <v>0.05</v>
      </c>
      <c r="H52" s="400">
        <f t="shared" si="3"/>
        <v>0.05</v>
      </c>
      <c r="I52" s="183">
        <v>3.0000492618926504</v>
      </c>
      <c r="J52" s="183">
        <v>3.0000492618926358</v>
      </c>
      <c r="L52" s="365" t="s">
        <v>70</v>
      </c>
    </row>
    <row r="53" spans="2:16" ht="28.5" thickBot="1">
      <c r="B53" s="127" t="s">
        <v>12</v>
      </c>
      <c r="C53" s="240">
        <v>0.04</v>
      </c>
      <c r="D53" s="241">
        <v>0.04</v>
      </c>
      <c r="F53" s="399" t="s">
        <v>422</v>
      </c>
      <c r="G53" s="400">
        <v>0.05</v>
      </c>
      <c r="H53" s="400">
        <f t="shared" si="3"/>
        <v>0.05</v>
      </c>
      <c r="I53" s="183">
        <v>2.9960192750890382</v>
      </c>
      <c r="J53" s="183">
        <v>2.9960192750890382</v>
      </c>
      <c r="K53" s="143"/>
      <c r="L53" s="143"/>
      <c r="M53" s="144"/>
      <c r="N53" s="144"/>
      <c r="O53" s="144"/>
      <c r="P53" s="144"/>
    </row>
    <row r="54" spans="2:16" ht="28.5" thickBot="1">
      <c r="B54" s="127" t="s">
        <v>35</v>
      </c>
      <c r="C54" s="240">
        <v>0.04</v>
      </c>
      <c r="D54" s="241">
        <v>0.04</v>
      </c>
      <c r="F54" s="399" t="s">
        <v>423</v>
      </c>
      <c r="G54" s="400">
        <v>0.05</v>
      </c>
      <c r="H54" s="400">
        <f t="shared" si="3"/>
        <v>0.05</v>
      </c>
      <c r="I54" s="183">
        <v>3.0006609385327088</v>
      </c>
      <c r="J54" s="183">
        <v>3.0006609385327239</v>
      </c>
      <c r="K54" s="143"/>
      <c r="L54" s="145"/>
      <c r="M54" s="146" t="s">
        <v>96</v>
      </c>
      <c r="O54" s="166" t="s">
        <v>97</v>
      </c>
      <c r="P54" s="166" t="s">
        <v>69</v>
      </c>
    </row>
    <row r="55" spans="2:16" ht="28.5" thickBot="1">
      <c r="B55" s="127" t="s">
        <v>37</v>
      </c>
      <c r="C55" s="240">
        <v>0.04</v>
      </c>
      <c r="D55" s="241">
        <v>0.04</v>
      </c>
      <c r="F55" s="399" t="s">
        <v>424</v>
      </c>
      <c r="G55" s="400">
        <v>0.05</v>
      </c>
      <c r="H55" s="400">
        <f t="shared" si="3"/>
        <v>0.05</v>
      </c>
      <c r="I55" s="183">
        <v>3.0028642705349693</v>
      </c>
      <c r="J55" s="183">
        <v>3.0028642705349693</v>
      </c>
      <c r="K55" s="143"/>
      <c r="L55" s="169" t="s">
        <v>64</v>
      </c>
      <c r="M55" s="162">
        <f>ROUND(((P55*0.9975)),4)</f>
        <v>14.361800000000001</v>
      </c>
      <c r="N55" s="170" t="s">
        <v>64</v>
      </c>
      <c r="O55" s="162">
        <f>ROUND(((P55*1.0025)),4)</f>
        <v>14.4338</v>
      </c>
      <c r="P55" s="163">
        <f>Working!D9</f>
        <v>14.3978117</v>
      </c>
    </row>
    <row r="56" spans="2:16" ht="28.5" thickBot="1">
      <c r="B56" s="127" t="s">
        <v>36</v>
      </c>
      <c r="C56" s="240">
        <v>0.04</v>
      </c>
      <c r="D56" s="241">
        <v>0.04</v>
      </c>
      <c r="F56" s="399" t="s">
        <v>425</v>
      </c>
      <c r="G56" s="400">
        <v>5.5E-2</v>
      </c>
      <c r="H56" s="400">
        <f t="shared" si="3"/>
        <v>5.5E-2</v>
      </c>
      <c r="I56" s="183">
        <v>3.5000000000000009</v>
      </c>
      <c r="J56" s="183">
        <v>4.4999999999999885</v>
      </c>
      <c r="K56" s="143"/>
      <c r="L56" s="171" t="s">
        <v>54</v>
      </c>
      <c r="M56" s="162">
        <f t="shared" ref="M56:M60" si="4">ROUND(((P56*0.9975)),4)</f>
        <v>1.1037999999999999</v>
      </c>
      <c r="N56" s="161" t="s">
        <v>54</v>
      </c>
      <c r="O56" s="147">
        <f>ROUND(((P56*1.0025)),4)</f>
        <v>1.1093999999999999</v>
      </c>
      <c r="P56" s="148">
        <f>Working!D13</f>
        <v>1.1066041</v>
      </c>
    </row>
    <row r="57" spans="2:16" ht="28.5" thickBot="1">
      <c r="B57" s="127" t="s">
        <v>15</v>
      </c>
      <c r="C57" s="240">
        <v>0.04</v>
      </c>
      <c r="D57" s="241">
        <v>0.04</v>
      </c>
      <c r="F57" s="399" t="s">
        <v>426</v>
      </c>
      <c r="G57" s="400">
        <v>5.5E-2</v>
      </c>
      <c r="H57" s="400">
        <f t="shared" si="3"/>
        <v>5.5E-2</v>
      </c>
      <c r="I57" s="183">
        <v>3.5000000000000044</v>
      </c>
      <c r="J57" s="183">
        <v>4.4999999999999956</v>
      </c>
      <c r="K57" s="143"/>
      <c r="L57" s="171" t="s">
        <v>21</v>
      </c>
      <c r="M57" s="162">
        <f t="shared" si="4"/>
        <v>1.3117000000000001</v>
      </c>
      <c r="N57" s="161" t="s">
        <v>21</v>
      </c>
      <c r="O57" s="147">
        <f>ROUND(((P57*1.0025)),4)</f>
        <v>1.3183</v>
      </c>
      <c r="P57" s="148">
        <f>Working!D12</f>
        <v>1.3150168</v>
      </c>
    </row>
    <row r="58" spans="2:16" ht="28.5" thickBot="1">
      <c r="B58" s="127" t="s">
        <v>16</v>
      </c>
      <c r="C58" s="240">
        <v>0.04</v>
      </c>
      <c r="D58" s="241">
        <v>0.04</v>
      </c>
      <c r="F58" s="399" t="s">
        <v>427</v>
      </c>
      <c r="G58" s="400">
        <v>5.5E-2</v>
      </c>
      <c r="H58" s="400">
        <f t="shared" si="3"/>
        <v>5.5E-2</v>
      </c>
      <c r="I58" s="183">
        <v>3.5000000000000093</v>
      </c>
      <c r="J58" s="183">
        <v>4.5000000000000009</v>
      </c>
      <c r="K58" s="143"/>
      <c r="L58" s="172" t="s">
        <v>79</v>
      </c>
      <c r="M58" s="162">
        <f t="shared" si="4"/>
        <v>1.3120000000000001</v>
      </c>
      <c r="N58" s="168" t="s">
        <v>79</v>
      </c>
      <c r="O58" s="147">
        <f>ROUND(((P58*1.0025)),4)</f>
        <v>1.3185</v>
      </c>
      <c r="P58" s="148">
        <f>Working!D5</f>
        <v>1.3152436000000001</v>
      </c>
    </row>
    <row r="59" spans="2:16" ht="28.5" thickBot="1">
      <c r="B59" s="127" t="s">
        <v>17</v>
      </c>
      <c r="C59" s="240">
        <v>0.04</v>
      </c>
      <c r="D59" s="241">
        <v>0.04</v>
      </c>
      <c r="F59" s="399" t="s">
        <v>428</v>
      </c>
      <c r="G59" s="400">
        <v>5.5E-2</v>
      </c>
      <c r="H59" s="400">
        <f t="shared" si="3"/>
        <v>5.5E-2</v>
      </c>
      <c r="I59" s="183">
        <v>3.4999999999999982</v>
      </c>
      <c r="J59" s="183">
        <v>4.4999999999999938</v>
      </c>
      <c r="K59" s="143"/>
      <c r="L59" s="173" t="s">
        <v>65</v>
      </c>
      <c r="M59" s="162">
        <f t="shared" si="4"/>
        <v>9.3100000000000002E-2</v>
      </c>
      <c r="N59" s="167" t="s">
        <v>65</v>
      </c>
      <c r="O59" s="147">
        <f>ROUND(((P59*1.0025)),4)</f>
        <v>9.35E-2</v>
      </c>
      <c r="P59" s="148">
        <f>Working!D4</f>
        <v>9.3289999999999998E-2</v>
      </c>
    </row>
    <row r="60" spans="2:16" ht="28.5" thickBot="1">
      <c r="B60" s="127" t="s">
        <v>18</v>
      </c>
      <c r="C60" s="240">
        <v>0.04</v>
      </c>
      <c r="D60" s="241">
        <v>0.04</v>
      </c>
      <c r="F60" s="399" t="s">
        <v>16</v>
      </c>
      <c r="G60" s="400">
        <v>5.5E-2</v>
      </c>
      <c r="H60" s="400">
        <f t="shared" si="3"/>
        <v>5.5E-2</v>
      </c>
      <c r="I60" s="183">
        <v>3.0000492618926504</v>
      </c>
      <c r="J60" s="183">
        <v>3.0000492618926358</v>
      </c>
      <c r="K60" s="143"/>
      <c r="L60" s="164" t="s">
        <v>84</v>
      </c>
      <c r="M60" s="162">
        <f t="shared" si="4"/>
        <v>109.5008</v>
      </c>
      <c r="N60" s="165" t="s">
        <v>84</v>
      </c>
      <c r="O60" s="149">
        <f>ROUND(((P60*1.0025)),2)</f>
        <v>110.05</v>
      </c>
      <c r="P60" s="180">
        <f>Working!D7</f>
        <v>109.775215</v>
      </c>
    </row>
    <row r="61" spans="2:16">
      <c r="B61" s="127" t="s">
        <v>19</v>
      </c>
      <c r="C61" s="240">
        <v>0.04</v>
      </c>
      <c r="D61" s="241">
        <v>0.04</v>
      </c>
      <c r="F61" s="399" t="s">
        <v>429</v>
      </c>
      <c r="G61" s="400">
        <v>5.5E-2</v>
      </c>
      <c r="H61" s="400">
        <f t="shared" si="3"/>
        <v>5.5E-2</v>
      </c>
      <c r="I61" s="183">
        <v>3.5000000000000067</v>
      </c>
      <c r="J61" s="183">
        <v>4.4999999999999885</v>
      </c>
      <c r="P61" s="123"/>
    </row>
    <row r="62" spans="2:16" ht="28.5" thickBot="1">
      <c r="B62" s="128" t="s">
        <v>20</v>
      </c>
      <c r="C62" s="193">
        <v>0.04</v>
      </c>
      <c r="D62" s="242">
        <v>0.04</v>
      </c>
      <c r="F62" s="399" t="s">
        <v>430</v>
      </c>
      <c r="G62" s="400">
        <v>5.5E-2</v>
      </c>
      <c r="H62" s="400">
        <f t="shared" si="3"/>
        <v>5.5E-2</v>
      </c>
      <c r="I62" s="183">
        <v>3.4999999999999947</v>
      </c>
      <c r="J62" s="183">
        <v>4.4999999999999929</v>
      </c>
    </row>
    <row r="63" spans="2:16">
      <c r="F63" s="399" t="s">
        <v>19</v>
      </c>
      <c r="G63" s="400">
        <v>5.5E-2</v>
      </c>
      <c r="H63" s="400">
        <f t="shared" si="3"/>
        <v>5.5E-2</v>
      </c>
      <c r="I63" s="183">
        <v>3.0000492618926504</v>
      </c>
      <c r="J63" s="183">
        <v>3.0000492618926358</v>
      </c>
    </row>
    <row r="64" spans="2:16">
      <c r="F64" s="399" t="s">
        <v>431</v>
      </c>
      <c r="G64" s="400">
        <v>5.5E-2</v>
      </c>
      <c r="H64" s="400">
        <f t="shared" si="3"/>
        <v>5.5E-2</v>
      </c>
      <c r="I64" s="183">
        <v>3.5000000000000004</v>
      </c>
      <c r="J64" s="183">
        <v>4.4999999999999929</v>
      </c>
    </row>
    <row r="65" spans="6:22">
      <c r="F65" s="399" t="s">
        <v>432</v>
      </c>
      <c r="G65" s="400">
        <v>0.05</v>
      </c>
      <c r="H65" s="400">
        <v>0.05</v>
      </c>
    </row>
    <row r="66" spans="6:22">
      <c r="F66" s="399" t="s">
        <v>433</v>
      </c>
      <c r="G66" s="400">
        <v>0.05</v>
      </c>
      <c r="H66" s="400">
        <v>0.05</v>
      </c>
      <c r="J66" s="124"/>
      <c r="K66" s="124"/>
      <c r="L66" s="122"/>
    </row>
    <row r="67" spans="6:22">
      <c r="F67" s="399" t="s">
        <v>434</v>
      </c>
      <c r="G67" s="400">
        <v>0.05</v>
      </c>
      <c r="H67" s="400">
        <v>0.05</v>
      </c>
      <c r="I67" s="124"/>
      <c r="J67" s="124" t="s">
        <v>4</v>
      </c>
      <c r="K67" s="124"/>
      <c r="L67" s="124"/>
      <c r="M67" s="124"/>
      <c r="N67" s="124"/>
      <c r="O67" s="124"/>
      <c r="P67" s="124"/>
      <c r="Q67" s="124"/>
      <c r="R67" s="406"/>
      <c r="S67" s="406"/>
      <c r="T67" s="406"/>
      <c r="U67" s="406"/>
      <c r="V67" s="406"/>
    </row>
    <row r="68" spans="6:22">
      <c r="F68" s="399" t="s">
        <v>435</v>
      </c>
      <c r="G68" s="400">
        <v>0.05</v>
      </c>
      <c r="H68" s="400">
        <v>0.05</v>
      </c>
      <c r="I68" s="124" t="s">
        <v>27</v>
      </c>
      <c r="J68" s="136">
        <f>Working!D4</f>
        <v>9.3289999999999998E-2</v>
      </c>
      <c r="K68" s="124"/>
      <c r="L68" s="124"/>
      <c r="M68" s="124"/>
      <c r="N68" s="124"/>
      <c r="O68" s="124"/>
      <c r="P68" s="124"/>
      <c r="Q68" s="124"/>
      <c r="R68" s="406"/>
      <c r="S68" s="406"/>
      <c r="T68" s="406"/>
      <c r="U68" s="406"/>
      <c r="V68" s="406"/>
    </row>
    <row r="69" spans="6:22">
      <c r="F69" s="399" t="s">
        <v>436</v>
      </c>
      <c r="G69" s="400">
        <v>0.05</v>
      </c>
      <c r="H69" s="400">
        <v>0.05</v>
      </c>
      <c r="I69" s="136">
        <f>J68*1.01</f>
        <v>9.4222899999999998E-2</v>
      </c>
      <c r="J69" s="137">
        <f>Working!D7</f>
        <v>109.775215</v>
      </c>
      <c r="K69" s="124"/>
      <c r="L69" s="124"/>
      <c r="M69" s="124"/>
      <c r="N69" s="124"/>
      <c r="O69" s="124"/>
      <c r="P69" s="124"/>
      <c r="Q69" s="124"/>
      <c r="R69" s="406"/>
      <c r="S69" s="406"/>
      <c r="T69" s="406"/>
      <c r="U69" s="406"/>
      <c r="V69" s="406"/>
    </row>
    <row r="70" spans="6:22">
      <c r="F70" s="399" t="s">
        <v>437</v>
      </c>
      <c r="G70" s="400">
        <v>0.05</v>
      </c>
      <c r="H70" s="400">
        <v>0.05</v>
      </c>
      <c r="I70" s="137">
        <f>J69*1.01</f>
        <v>110.87296715000001</v>
      </c>
      <c r="J70" s="136">
        <f>Working!D11</f>
        <v>0.97176169999999995</v>
      </c>
      <c r="K70" s="124"/>
      <c r="L70" s="124"/>
      <c r="M70" s="124"/>
      <c r="N70" s="124"/>
      <c r="O70" s="124"/>
      <c r="P70" s="124"/>
      <c r="Q70" s="124"/>
      <c r="R70" s="406"/>
      <c r="S70" s="406"/>
      <c r="T70" s="406"/>
      <c r="U70" s="406"/>
      <c r="V70" s="406"/>
    </row>
    <row r="71" spans="6:22">
      <c r="F71" s="399" t="s">
        <v>438</v>
      </c>
      <c r="G71" s="400">
        <v>0.05</v>
      </c>
      <c r="H71" s="400">
        <v>0.05</v>
      </c>
      <c r="I71" s="136">
        <f>J70*1.01</f>
        <v>0.98147931699999991</v>
      </c>
      <c r="J71" s="136">
        <f>Working!D13</f>
        <v>1.1066041</v>
      </c>
      <c r="K71" s="124"/>
      <c r="L71" s="124"/>
      <c r="M71" s="124"/>
      <c r="N71" s="124"/>
      <c r="O71" s="124"/>
      <c r="P71" s="124"/>
      <c r="Q71" s="124"/>
      <c r="R71" s="406"/>
      <c r="S71" s="406"/>
      <c r="T71" s="406"/>
      <c r="U71" s="406"/>
      <c r="V71" s="406"/>
    </row>
    <row r="72" spans="6:22">
      <c r="F72" s="399" t="s">
        <v>439</v>
      </c>
      <c r="G72" s="400">
        <v>0.05</v>
      </c>
      <c r="H72" s="400">
        <v>0.05</v>
      </c>
      <c r="I72" s="136">
        <f>J71*1.01</f>
        <v>1.1176701410000001</v>
      </c>
      <c r="J72" s="124"/>
      <c r="K72" s="124"/>
      <c r="L72" s="124"/>
      <c r="M72" s="124"/>
      <c r="N72" s="124"/>
      <c r="O72" s="124"/>
      <c r="P72" s="124"/>
      <c r="Q72" s="124"/>
      <c r="R72" s="406"/>
      <c r="S72" s="406"/>
      <c r="T72" s="406"/>
      <c r="U72" s="406"/>
      <c r="V72" s="406"/>
    </row>
    <row r="73" spans="6:22">
      <c r="F73" s="399" t="s">
        <v>440</v>
      </c>
      <c r="G73" s="400">
        <v>0.05</v>
      </c>
      <c r="H73" s="400">
        <v>0.05</v>
      </c>
      <c r="I73" s="124"/>
      <c r="J73" s="124"/>
      <c r="K73" s="124"/>
      <c r="L73" s="124"/>
      <c r="M73" s="124"/>
      <c r="N73" s="124"/>
      <c r="O73" s="124"/>
      <c r="P73" s="124"/>
      <c r="Q73" s="124"/>
      <c r="R73" s="406"/>
      <c r="S73" s="406"/>
      <c r="T73" s="406"/>
      <c r="U73" s="406"/>
      <c r="V73" s="406"/>
    </row>
    <row r="74" spans="6:22">
      <c r="F74" s="399" t="s">
        <v>441</v>
      </c>
      <c r="G74" s="400">
        <v>0.05</v>
      </c>
      <c r="H74" s="400">
        <v>0.05</v>
      </c>
      <c r="I74" s="124"/>
      <c r="J74" s="184"/>
      <c r="K74" s="124"/>
      <c r="L74" s="124" t="s">
        <v>13</v>
      </c>
      <c r="M74" s="124"/>
      <c r="N74" s="124"/>
      <c r="O74" s="124" t="s">
        <v>38</v>
      </c>
      <c r="P74" s="124"/>
      <c r="Q74" s="124"/>
      <c r="R74" s="406"/>
      <c r="S74" s="406"/>
      <c r="T74" s="406"/>
      <c r="U74" s="406"/>
      <c r="V74" s="406"/>
    </row>
    <row r="75" spans="6:22">
      <c r="F75" s="399" t="s">
        <v>442</v>
      </c>
      <c r="G75" s="400">
        <v>0.05</v>
      </c>
      <c r="H75" s="400">
        <v>0.05</v>
      </c>
      <c r="I75" s="184"/>
      <c r="J75" s="138" t="e">
        <f>#REF!</f>
        <v>#REF!</v>
      </c>
      <c r="K75" s="124"/>
      <c r="L75" s="124" t="s">
        <v>3</v>
      </c>
      <c r="M75" s="124" t="s">
        <v>4</v>
      </c>
      <c r="N75" s="124"/>
      <c r="O75" s="124" t="s">
        <v>3</v>
      </c>
      <c r="P75" s="124" t="s">
        <v>4</v>
      </c>
      <c r="Q75" s="124"/>
      <c r="R75" s="406" t="e">
        <f>#REF!*0.99</f>
        <v>#REF!</v>
      </c>
      <c r="S75" s="406" t="e">
        <f>#REF!*1.01</f>
        <v>#REF!</v>
      </c>
      <c r="T75" s="406" t="s">
        <v>53</v>
      </c>
      <c r="U75" s="406"/>
      <c r="V75" s="406"/>
    </row>
    <row r="76" spans="6:22">
      <c r="F76" s="399" t="s">
        <v>443</v>
      </c>
      <c r="G76" s="400">
        <v>0.05</v>
      </c>
      <c r="H76" s="400">
        <v>0.05</v>
      </c>
      <c r="I76" s="138" t="e">
        <f>#REF!</f>
        <v>#REF!</v>
      </c>
      <c r="J76" s="138" t="e">
        <f>1/#REF!</f>
        <v>#REF!</v>
      </c>
      <c r="K76" s="124"/>
      <c r="L76" s="124" t="s">
        <v>16</v>
      </c>
      <c r="M76" s="136">
        <f>Working!D15</f>
        <v>0</v>
      </c>
      <c r="N76" s="124"/>
      <c r="O76" s="124" t="s">
        <v>37</v>
      </c>
      <c r="P76" s="136">
        <f>Working!D8</f>
        <v>0</v>
      </c>
      <c r="Q76" s="124"/>
      <c r="R76" s="406" t="e">
        <f>#REF!*0.99</f>
        <v>#REF!</v>
      </c>
      <c r="S76" s="406" t="e">
        <f>#REF!*1.01</f>
        <v>#REF!</v>
      </c>
      <c r="T76" s="406" t="s">
        <v>17</v>
      </c>
      <c r="U76" s="406"/>
      <c r="V76" s="406"/>
    </row>
    <row r="77" spans="6:22">
      <c r="F77" s="399" t="s">
        <v>444</v>
      </c>
      <c r="G77" s="400">
        <v>0.05</v>
      </c>
      <c r="H77" s="400">
        <v>0.05</v>
      </c>
      <c r="I77" s="138" t="e">
        <f>1/#REF!</f>
        <v>#REF!</v>
      </c>
      <c r="J77" s="138" t="e">
        <f>1/#REF!</f>
        <v>#REF!</v>
      </c>
      <c r="K77" s="124"/>
      <c r="L77" s="124" t="s">
        <v>18</v>
      </c>
      <c r="M77" s="136">
        <f>Working!D17</f>
        <v>0</v>
      </c>
      <c r="N77" s="124"/>
      <c r="O77" s="124"/>
      <c r="P77" s="124"/>
      <c r="Q77" s="124"/>
      <c r="R77" s="406"/>
      <c r="S77" s="406"/>
      <c r="T77" s="406" t="s">
        <v>19</v>
      </c>
      <c r="U77" s="406"/>
      <c r="V77" s="406"/>
    </row>
    <row r="78" spans="6:22">
      <c r="F78" s="399" t="s">
        <v>445</v>
      </c>
      <c r="G78" s="400">
        <v>0.05</v>
      </c>
      <c r="H78" s="400">
        <v>0.05</v>
      </c>
      <c r="I78" s="138" t="e">
        <f>1/#REF!</f>
        <v>#REF!</v>
      </c>
      <c r="J78" s="138" t="e">
        <f>#REF!</f>
        <v>#REF!</v>
      </c>
      <c r="K78" s="124"/>
      <c r="L78" s="124" t="s">
        <v>20</v>
      </c>
      <c r="M78" s="139">
        <f>Working!D19</f>
        <v>14.55402</v>
      </c>
      <c r="N78" s="124"/>
      <c r="O78" s="124"/>
      <c r="P78" s="124"/>
      <c r="Q78" s="124"/>
      <c r="R78" s="406" t="e">
        <f>#REF!*0.99</f>
        <v>#REF!</v>
      </c>
      <c r="S78" s="406" t="e">
        <f>#REF!*1.01</f>
        <v>#REF!</v>
      </c>
      <c r="T78" s="406" t="s">
        <v>35</v>
      </c>
      <c r="U78" s="406"/>
      <c r="V78" s="406"/>
    </row>
    <row r="79" spans="6:22">
      <c r="F79" s="399" t="s">
        <v>446</v>
      </c>
      <c r="G79" s="400">
        <v>0.05</v>
      </c>
      <c r="H79" s="400">
        <v>0.05</v>
      </c>
      <c r="I79" s="138" t="e">
        <f>#REF!</f>
        <v>#REF!</v>
      </c>
      <c r="J79" s="138" t="e">
        <f>1/#REF!</f>
        <v>#REF!</v>
      </c>
      <c r="K79" s="124"/>
      <c r="L79" s="124"/>
      <c r="M79" s="124"/>
      <c r="N79" s="124"/>
      <c r="O79" s="124"/>
      <c r="P79" s="124"/>
      <c r="Q79" s="124"/>
      <c r="R79" s="406" t="e">
        <f>#REF!*0.99</f>
        <v>#REF!</v>
      </c>
      <c r="S79" s="406" t="e">
        <f>#REF!*1.01</f>
        <v>#REF!</v>
      </c>
      <c r="T79" s="406" t="s">
        <v>36</v>
      </c>
      <c r="U79" s="406"/>
      <c r="V79" s="406"/>
    </row>
    <row r="80" spans="6:22">
      <c r="G80" s="124"/>
      <c r="H80" s="138" t="e">
        <f>1/S78</f>
        <v>#REF!</v>
      </c>
      <c r="I80" s="138" t="e">
        <f>1/R78</f>
        <v>#REF!</v>
      </c>
      <c r="J80" s="138" t="e">
        <f>1/#REF!</f>
        <v>#REF!</v>
      </c>
      <c r="K80" s="124"/>
      <c r="L80" s="124"/>
      <c r="M80" s="140"/>
      <c r="N80" s="140"/>
      <c r="O80" s="124"/>
      <c r="P80" s="124"/>
      <c r="Q80" s="124"/>
      <c r="R80" s="406"/>
      <c r="S80" s="406"/>
      <c r="T80" s="406"/>
      <c r="U80" s="406"/>
      <c r="V80" s="406"/>
    </row>
    <row r="81" spans="7:22">
      <c r="G81" s="124"/>
      <c r="H81" s="138" t="e">
        <f>1/#REF!</f>
        <v>#REF!</v>
      </c>
      <c r="I81" s="138" t="e">
        <f>1/#REF!</f>
        <v>#REF!</v>
      </c>
      <c r="J81" s="138" t="e">
        <f>1/#REF!</f>
        <v>#REF!</v>
      </c>
      <c r="K81" s="124"/>
      <c r="L81" s="124"/>
      <c r="M81" s="141"/>
      <c r="N81" s="141"/>
      <c r="O81" s="142"/>
      <c r="P81" s="142"/>
      <c r="Q81" s="142"/>
      <c r="R81" s="406"/>
      <c r="S81" s="406"/>
      <c r="T81" s="406"/>
      <c r="U81" s="406"/>
      <c r="V81" s="406"/>
    </row>
    <row r="82" spans="7:22">
      <c r="G82" s="124"/>
      <c r="H82" s="138" t="e">
        <f>1/S79</f>
        <v>#REF!</v>
      </c>
      <c r="I82" s="138" t="e">
        <f>1/R79</f>
        <v>#REF!</v>
      </c>
      <c r="J82" s="138" t="e">
        <f>J77</f>
        <v>#REF!</v>
      </c>
      <c r="K82" s="124"/>
      <c r="L82" s="124"/>
      <c r="M82" s="141"/>
      <c r="N82" s="141"/>
      <c r="O82" s="142"/>
      <c r="P82" s="142"/>
      <c r="Q82" s="142"/>
      <c r="R82" s="406"/>
      <c r="S82" s="406"/>
      <c r="T82" s="406"/>
      <c r="U82" s="406"/>
      <c r="V82" s="406"/>
    </row>
    <row r="83" spans="7:22">
      <c r="G83" s="124"/>
      <c r="H83" s="138" t="e">
        <f>1/S75</f>
        <v>#REF!</v>
      </c>
      <c r="I83" s="138" t="e">
        <f>1/R75</f>
        <v>#REF!</v>
      </c>
      <c r="J83" s="138" t="e">
        <f>1/#REF!</f>
        <v>#REF!</v>
      </c>
      <c r="K83" s="124"/>
      <c r="L83" s="124"/>
      <c r="M83" s="141"/>
      <c r="N83" s="141"/>
      <c r="O83" s="142"/>
      <c r="P83" s="142"/>
      <c r="Q83" s="142"/>
      <c r="R83" s="406"/>
      <c r="S83" s="406"/>
      <c r="T83" s="406"/>
      <c r="U83" s="406"/>
      <c r="V83" s="406"/>
    </row>
    <row r="84" spans="7:22">
      <c r="G84" s="124"/>
      <c r="H84" s="138">
        <f>H78</f>
        <v>0.05</v>
      </c>
      <c r="I84" s="138" t="e">
        <f>I78</f>
        <v>#REF!</v>
      </c>
      <c r="J84" s="138" t="e">
        <f>1/M77</f>
        <v>#DIV/0!</v>
      </c>
      <c r="K84" s="124"/>
      <c r="L84" s="124"/>
      <c r="M84" s="141"/>
      <c r="N84" s="141"/>
      <c r="O84" s="142"/>
      <c r="P84" s="142"/>
      <c r="Q84" s="142"/>
      <c r="R84" s="406"/>
      <c r="S84" s="406"/>
      <c r="T84" s="406"/>
      <c r="U84" s="406"/>
      <c r="V84" s="406"/>
    </row>
    <row r="85" spans="7:22">
      <c r="G85" s="124"/>
      <c r="H85" s="138" t="e">
        <f>1/S76</f>
        <v>#REF!</v>
      </c>
      <c r="I85" s="138" t="e">
        <f>1/R76</f>
        <v>#REF!</v>
      </c>
      <c r="J85" s="138" t="e">
        <f>J77</f>
        <v>#REF!</v>
      </c>
      <c r="K85" s="124"/>
      <c r="L85" s="124"/>
      <c r="M85" s="141"/>
      <c r="N85" s="141"/>
      <c r="O85" s="142"/>
      <c r="P85" s="142"/>
      <c r="Q85" s="142"/>
      <c r="R85" s="406"/>
      <c r="S85" s="406"/>
      <c r="T85" s="406"/>
      <c r="U85" s="406"/>
      <c r="V85" s="406"/>
    </row>
    <row r="86" spans="7:22">
      <c r="G86" s="124"/>
      <c r="H86" s="138" t="e">
        <f>1/#REF!</f>
        <v>#REF!</v>
      </c>
      <c r="I86" s="138" t="e">
        <f>1/#REF!</f>
        <v>#REF!</v>
      </c>
      <c r="J86" s="138">
        <f>1/M78</f>
        <v>6.870953867041546E-2</v>
      </c>
      <c r="K86" s="124"/>
      <c r="L86" s="124"/>
      <c r="M86" s="124"/>
      <c r="N86" s="124"/>
      <c r="O86" s="124"/>
      <c r="P86" s="124"/>
      <c r="Q86" s="124"/>
      <c r="R86" s="406"/>
      <c r="S86" s="406"/>
      <c r="T86" s="406"/>
      <c r="U86" s="406"/>
      <c r="V86" s="406"/>
    </row>
    <row r="87" spans="7:22">
      <c r="G87" s="124"/>
      <c r="H87" s="138">
        <f>H78</f>
        <v>0.05</v>
      </c>
      <c r="I87" s="138" t="e">
        <f>I78</f>
        <v>#REF!</v>
      </c>
      <c r="K87" s="123"/>
      <c r="L87" s="124"/>
      <c r="M87" s="124"/>
      <c r="N87" s="124"/>
      <c r="O87" s="124"/>
      <c r="P87" s="124"/>
      <c r="Q87" s="124"/>
      <c r="R87" s="406"/>
      <c r="S87" s="406"/>
      <c r="T87" s="406"/>
      <c r="U87" s="406"/>
      <c r="V87" s="406"/>
    </row>
    <row r="88" spans="7:22">
      <c r="G88" s="124"/>
      <c r="H88" s="138">
        <v>1.9273671682639725E-4</v>
      </c>
      <c r="I88" s="138">
        <v>2.0871489024205711E-4</v>
      </c>
      <c r="K88" s="123"/>
      <c r="L88" s="140"/>
      <c r="M88" s="140"/>
      <c r="N88" s="140"/>
      <c r="O88" s="140"/>
      <c r="P88" s="140"/>
      <c r="Q88" s="140"/>
      <c r="R88" s="408"/>
      <c r="S88" s="406"/>
      <c r="T88" s="406"/>
      <c r="U88" s="406"/>
      <c r="V88" s="406"/>
    </row>
    <row r="89" spans="7:22">
      <c r="K89" s="123"/>
      <c r="L89" s="141"/>
      <c r="M89" s="141"/>
      <c r="N89" s="141"/>
      <c r="O89" s="141"/>
      <c r="P89" s="141"/>
      <c r="Q89" s="141"/>
      <c r="R89" s="409"/>
      <c r="S89" s="406"/>
      <c r="T89" s="406"/>
      <c r="U89" s="406"/>
      <c r="V89" s="406"/>
    </row>
    <row r="90" spans="7:22">
      <c r="K90" s="123"/>
      <c r="L90" s="124"/>
      <c r="M90" s="124"/>
      <c r="N90" s="124"/>
      <c r="O90" s="124"/>
      <c r="P90" s="124"/>
      <c r="Q90" s="124"/>
      <c r="R90" s="406"/>
      <c r="S90" s="406"/>
      <c r="T90" s="406"/>
      <c r="U90" s="406"/>
      <c r="V90" s="406"/>
    </row>
    <row r="91" spans="7:22">
      <c r="K91" s="123"/>
      <c r="L91" s="124"/>
      <c r="M91" s="124"/>
      <c r="N91" s="124"/>
      <c r="O91" s="124"/>
      <c r="P91" s="124"/>
      <c r="Q91" s="124"/>
      <c r="R91" s="406"/>
      <c r="S91" s="406"/>
      <c r="T91" s="406"/>
      <c r="U91" s="406"/>
      <c r="V91" s="406"/>
    </row>
    <row r="92" spans="7:22">
      <c r="L92" s="124"/>
      <c r="M92" s="124"/>
      <c r="N92" s="124"/>
      <c r="O92" s="124"/>
      <c r="P92" s="124"/>
      <c r="Q92" s="124"/>
      <c r="R92" s="406"/>
      <c r="S92" s="406"/>
      <c r="T92" s="406"/>
      <c r="U92" s="406"/>
      <c r="V92" s="406"/>
    </row>
    <row r="93" spans="7:22">
      <c r="L93" s="124"/>
      <c r="M93" s="124"/>
      <c r="N93" s="124"/>
      <c r="O93" s="124"/>
      <c r="P93" s="124"/>
      <c r="Q93" s="124"/>
      <c r="R93" s="406"/>
      <c r="S93" s="406"/>
      <c r="T93" s="406"/>
      <c r="U93" s="406"/>
      <c r="V93" s="406"/>
    </row>
    <row r="94" spans="7:22">
      <c r="L94" s="124"/>
      <c r="M94" s="124"/>
      <c r="N94" s="124"/>
      <c r="O94" s="124"/>
      <c r="P94" s="124"/>
      <c r="Q94" s="124"/>
      <c r="R94" s="406"/>
      <c r="S94" s="406"/>
      <c r="T94" s="406"/>
      <c r="U94" s="406"/>
      <c r="V94" s="406"/>
    </row>
    <row r="95" spans="7:22">
      <c r="L95" s="124"/>
      <c r="M95" s="124"/>
      <c r="N95" s="124"/>
      <c r="O95" s="124"/>
      <c r="P95" s="124"/>
      <c r="Q95" s="124"/>
      <c r="R95" s="406"/>
      <c r="S95" s="406"/>
      <c r="T95" s="406"/>
      <c r="U95" s="406"/>
      <c r="V95" s="406"/>
    </row>
    <row r="96" spans="7:22">
      <c r="L96" s="124"/>
      <c r="M96" s="124"/>
      <c r="N96" s="124"/>
      <c r="O96" s="124"/>
      <c r="P96" s="124"/>
      <c r="Q96" s="124"/>
      <c r="R96" s="406"/>
      <c r="S96" s="406"/>
      <c r="T96" s="406"/>
      <c r="U96" s="406"/>
      <c r="V96" s="406"/>
    </row>
    <row r="97" spans="12:22">
      <c r="L97" s="124"/>
      <c r="M97" s="124"/>
      <c r="N97" s="124"/>
      <c r="O97" s="124"/>
      <c r="P97" s="124"/>
      <c r="Q97" s="124"/>
      <c r="R97" s="406"/>
      <c r="S97" s="406"/>
      <c r="T97" s="406"/>
      <c r="U97" s="406"/>
      <c r="V97" s="406"/>
    </row>
    <row r="98" spans="12:22">
      <c r="L98" s="124"/>
      <c r="M98" s="124"/>
      <c r="N98" s="124"/>
      <c r="O98" s="124"/>
      <c r="P98" s="124"/>
      <c r="Q98" s="124"/>
      <c r="R98" s="406"/>
      <c r="S98" s="406"/>
      <c r="T98" s="406"/>
      <c r="U98" s="406"/>
      <c r="V98" s="406"/>
    </row>
    <row r="99" spans="12:22">
      <c r="L99" s="124"/>
      <c r="M99" s="124"/>
      <c r="N99" s="124"/>
      <c r="O99" s="124"/>
      <c r="P99" s="124"/>
      <c r="Q99" s="124"/>
      <c r="R99" s="406"/>
      <c r="S99" s="406"/>
      <c r="T99" s="406"/>
      <c r="U99" s="406"/>
      <c r="V99" s="406"/>
    </row>
    <row r="100" spans="12:22">
      <c r="L100" s="124"/>
      <c r="M100" s="124"/>
      <c r="N100" s="124"/>
      <c r="O100" s="124"/>
      <c r="P100" s="124"/>
      <c r="Q100" s="124"/>
      <c r="R100" s="406"/>
      <c r="S100" s="406"/>
      <c r="T100" s="406"/>
      <c r="U100" s="406"/>
      <c r="V100" s="406"/>
    </row>
    <row r="101" spans="12:22">
      <c r="L101" s="124"/>
      <c r="M101" s="124"/>
      <c r="N101" s="124"/>
      <c r="O101" s="124"/>
      <c r="P101" s="124"/>
      <c r="Q101" s="124"/>
      <c r="R101" s="406"/>
      <c r="S101" s="406"/>
      <c r="T101" s="406"/>
      <c r="U101" s="406"/>
      <c r="V101" s="406"/>
    </row>
    <row r="102" spans="12:22">
      <c r="L102" s="124"/>
      <c r="M102" s="124"/>
      <c r="N102" s="124"/>
      <c r="O102" s="124"/>
      <c r="P102" s="124"/>
      <c r="Q102" s="124"/>
      <c r="R102" s="406"/>
      <c r="S102" s="406"/>
      <c r="T102" s="406"/>
      <c r="U102" s="406"/>
      <c r="V102" s="406"/>
    </row>
    <row r="103" spans="12:22">
      <c r="L103" s="124"/>
      <c r="M103" s="124"/>
      <c r="N103" s="124"/>
      <c r="O103" s="124"/>
      <c r="P103" s="124"/>
      <c r="Q103" s="124"/>
      <c r="R103" s="406"/>
      <c r="S103" s="406"/>
      <c r="T103" s="406"/>
      <c r="U103" s="406"/>
      <c r="V103" s="406"/>
    </row>
    <row r="104" spans="12:22">
      <c r="L104" s="124"/>
      <c r="M104" s="124"/>
      <c r="N104" s="124"/>
      <c r="O104" s="124"/>
      <c r="P104" s="124"/>
      <c r="Q104" s="124"/>
      <c r="R104" s="406"/>
      <c r="S104" s="406"/>
      <c r="T104" s="406"/>
      <c r="U104" s="406"/>
      <c r="V104" s="406"/>
    </row>
    <row r="105" spans="12:22">
      <c r="L105" s="124"/>
      <c r="M105" s="124"/>
      <c r="N105" s="124"/>
      <c r="O105" s="124"/>
      <c r="P105" s="124"/>
      <c r="Q105" s="124"/>
      <c r="R105" s="406"/>
      <c r="S105" s="406"/>
      <c r="T105" s="406"/>
      <c r="U105" s="406"/>
      <c r="V105" s="406"/>
    </row>
    <row r="106" spans="12:22">
      <c r="L106" s="124"/>
      <c r="M106" s="124"/>
      <c r="N106" s="124"/>
      <c r="O106" s="124"/>
      <c r="P106" s="124"/>
      <c r="Q106" s="124"/>
      <c r="R106" s="406"/>
      <c r="S106" s="406"/>
      <c r="T106" s="406"/>
      <c r="U106" s="406"/>
      <c r="V106" s="406"/>
    </row>
    <row r="107" spans="12:22">
      <c r="L107" s="124"/>
      <c r="M107" s="124"/>
      <c r="N107" s="124"/>
      <c r="O107" s="124"/>
      <c r="P107" s="124"/>
      <c r="Q107" s="124"/>
      <c r="R107" s="406"/>
      <c r="S107" s="406"/>
      <c r="T107" s="406"/>
      <c r="U107" s="406"/>
      <c r="V107" s="406"/>
    </row>
    <row r="108" spans="12:22">
      <c r="L108" s="124"/>
      <c r="M108" s="124"/>
      <c r="N108" s="124"/>
      <c r="O108" s="124"/>
      <c r="P108" s="124"/>
      <c r="Q108" s="124"/>
      <c r="R108" s="406"/>
      <c r="S108" s="406"/>
      <c r="T108" s="406"/>
      <c r="U108" s="406"/>
      <c r="V108" s="406"/>
    </row>
    <row r="109" spans="12:22">
      <c r="L109" s="124"/>
      <c r="M109" s="124"/>
      <c r="N109" s="124"/>
      <c r="O109" s="124"/>
      <c r="P109" s="124"/>
      <c r="Q109" s="124"/>
      <c r="R109" s="406"/>
      <c r="S109" s="406"/>
      <c r="T109" s="406"/>
      <c r="U109" s="406"/>
      <c r="V109" s="406"/>
    </row>
    <row r="110" spans="12:22">
      <c r="L110" s="124"/>
      <c r="M110" s="124"/>
      <c r="N110" s="124"/>
      <c r="O110" s="124"/>
      <c r="P110" s="124"/>
      <c r="Q110" s="124"/>
      <c r="R110" s="406"/>
      <c r="S110" s="406"/>
      <c r="T110" s="406"/>
      <c r="U110" s="406"/>
      <c r="V110" s="406"/>
    </row>
    <row r="111" spans="12:22">
      <c r="L111" s="124"/>
      <c r="M111" s="124"/>
      <c r="N111" s="124"/>
      <c r="O111" s="124"/>
      <c r="P111" s="124"/>
      <c r="Q111" s="124"/>
      <c r="R111" s="406"/>
      <c r="S111" s="406"/>
      <c r="T111" s="406"/>
      <c r="U111" s="406"/>
      <c r="V111" s="406"/>
    </row>
    <row r="112" spans="12:22">
      <c r="L112" s="124"/>
      <c r="M112" s="124"/>
      <c r="N112" s="124"/>
      <c r="O112" s="124"/>
      <c r="P112" s="124"/>
      <c r="Q112" s="124"/>
      <c r="R112" s="406"/>
      <c r="S112" s="406"/>
      <c r="T112" s="406"/>
      <c r="U112" s="406"/>
      <c r="V112" s="406"/>
    </row>
    <row r="113" spans="12:22">
      <c r="L113" s="124"/>
      <c r="M113" s="124"/>
      <c r="N113" s="124"/>
      <c r="O113" s="124"/>
      <c r="P113" s="124"/>
      <c r="Q113" s="124"/>
      <c r="R113" s="406"/>
      <c r="S113" s="406"/>
      <c r="T113" s="406"/>
      <c r="U113" s="406"/>
      <c r="V113" s="406"/>
    </row>
    <row r="114" spans="12:22">
      <c r="L114" s="124"/>
      <c r="M114" s="124"/>
      <c r="N114" s="124"/>
      <c r="O114" s="124"/>
      <c r="P114" s="124"/>
      <c r="Q114" s="124"/>
      <c r="R114" s="406"/>
      <c r="S114" s="406"/>
      <c r="T114" s="406"/>
      <c r="U114" s="406"/>
      <c r="V114" s="406"/>
    </row>
    <row r="115" spans="12:22">
      <c r="L115" s="124"/>
      <c r="M115" s="124"/>
      <c r="N115" s="124"/>
      <c r="O115" s="124"/>
      <c r="P115" s="124"/>
      <c r="Q115" s="124"/>
      <c r="R115" s="406"/>
      <c r="S115" s="406"/>
      <c r="T115" s="406"/>
      <c r="U115" s="406"/>
      <c r="V115" s="406"/>
    </row>
  </sheetData>
  <mergeCells count="8">
    <mergeCell ref="B44:D44"/>
    <mergeCell ref="F46:H46"/>
    <mergeCell ref="Q11:R11"/>
    <mergeCell ref="G9:I9"/>
    <mergeCell ref="K25:L25"/>
    <mergeCell ref="N25:O25"/>
    <mergeCell ref="F24:I24"/>
    <mergeCell ref="M11:N11"/>
  </mergeCells>
  <phoneticPr fontId="43" type="noConversion"/>
  <pageMargins left="0.7" right="0.7" top="0.75" bottom="0.75" header="0.3" footer="0.3"/>
  <pageSetup scale="11"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S72"/>
  <sheetViews>
    <sheetView zoomScaleNormal="100" workbookViewId="0">
      <pane xSplit="1" ySplit="2" topLeftCell="B3" activePane="bottomRight" state="frozen"/>
      <selection sqref="A1:XFD1048576"/>
      <selection pane="topRight" sqref="A1:XFD1048576"/>
      <selection pane="bottomLeft" sqref="A1:XFD1048576"/>
      <selection pane="bottomRight" sqref="A1:XFD1048576"/>
    </sheetView>
  </sheetViews>
  <sheetFormatPr defaultRowHeight="12.75"/>
  <cols>
    <col min="1" max="1" width="16.140625" bestFit="1" customWidth="1"/>
    <col min="2" max="3" width="6.28515625" bestFit="1" customWidth="1"/>
    <col min="4" max="10" width="8.5703125" bestFit="1" customWidth="1"/>
    <col min="11" max="11" width="11" bestFit="1" customWidth="1"/>
  </cols>
  <sheetData>
    <row r="1" spans="1:11" ht="13.5" thickBot="1">
      <c r="A1" s="481">
        <f>Working!K8</f>
        <v>43854</v>
      </c>
    </row>
    <row r="2" spans="1:11" ht="13.5" thickBot="1">
      <c r="A2" s="300" t="s">
        <v>349</v>
      </c>
      <c r="B2" s="301" t="s">
        <v>350</v>
      </c>
      <c r="C2" s="302" t="s">
        <v>351</v>
      </c>
      <c r="D2" s="303" t="s">
        <v>4</v>
      </c>
      <c r="E2" s="303" t="s">
        <v>352</v>
      </c>
      <c r="F2" s="303" t="s">
        <v>353</v>
      </c>
      <c r="G2" s="303" t="s">
        <v>354</v>
      </c>
      <c r="H2" s="303" t="s">
        <v>355</v>
      </c>
      <c r="I2" s="303" t="s">
        <v>356</v>
      </c>
      <c r="J2" s="303" t="s">
        <v>357</v>
      </c>
    </row>
    <row r="3" spans="1:11" ht="13.5" thickBot="1">
      <c r="A3" s="304" t="s">
        <v>358</v>
      </c>
      <c r="B3" s="305" t="s">
        <v>54</v>
      </c>
      <c r="C3" s="305" t="s">
        <v>45</v>
      </c>
      <c r="D3" s="306">
        <f>'working ZWL'!D34</f>
        <v>1.1066041</v>
      </c>
      <c r="E3" s="306">
        <f>'External Rates'!J20</f>
        <v>1.0512999999999999</v>
      </c>
      <c r="F3" s="306">
        <f>'External Rates'!K20</f>
        <v>1.1618999999999999</v>
      </c>
      <c r="G3" s="306">
        <f>E3</f>
        <v>1.0512999999999999</v>
      </c>
      <c r="H3" s="306">
        <f>F3</f>
        <v>1.1618999999999999</v>
      </c>
      <c r="I3" s="306">
        <f>D3*0.9975</f>
        <v>1.1038375897500001</v>
      </c>
      <c r="J3" s="306">
        <f>D3*1.0025</f>
        <v>1.1093706102499998</v>
      </c>
    </row>
    <row r="4" spans="1:11" ht="13.5" thickBot="1">
      <c r="A4" s="304" t="s">
        <v>359</v>
      </c>
      <c r="B4" s="305" t="s">
        <v>54</v>
      </c>
      <c r="C4" s="305" t="s">
        <v>45</v>
      </c>
      <c r="D4" s="306">
        <f>D3</f>
        <v>1.1066041</v>
      </c>
      <c r="E4" s="306">
        <f>E3</f>
        <v>1.0512999999999999</v>
      </c>
      <c r="F4" s="306">
        <f>F3</f>
        <v>1.1618999999999999</v>
      </c>
      <c r="G4" s="306">
        <f t="shared" ref="G4:G42" si="0">E4</f>
        <v>1.0512999999999999</v>
      </c>
      <c r="H4" s="306">
        <f t="shared" ref="H4:H42" si="1">F4</f>
        <v>1.1618999999999999</v>
      </c>
      <c r="I4" s="306">
        <f t="shared" ref="I4:I42" si="2">D4*0.9975</f>
        <v>1.1038375897500001</v>
      </c>
      <c r="J4" s="306">
        <f t="shared" ref="J4:J42" si="3">D4*1.0025</f>
        <v>1.1093706102499998</v>
      </c>
    </row>
    <row r="5" spans="1:11" ht="13.5" thickBot="1">
      <c r="A5" s="304" t="s">
        <v>358</v>
      </c>
      <c r="B5" s="305" t="s">
        <v>21</v>
      </c>
      <c r="C5" s="305" t="s">
        <v>45</v>
      </c>
      <c r="D5" s="306">
        <f>Working!D12</f>
        <v>1.3150168</v>
      </c>
      <c r="E5" s="306">
        <f>'External Rates'!J19</f>
        <v>1.2493000000000001</v>
      </c>
      <c r="F5" s="306">
        <f>'External Rates'!K19</f>
        <v>1.3808</v>
      </c>
      <c r="G5" s="306">
        <f t="shared" si="0"/>
        <v>1.2493000000000001</v>
      </c>
      <c r="H5" s="306">
        <f t="shared" si="1"/>
        <v>1.3808</v>
      </c>
      <c r="I5" s="306">
        <f t="shared" si="2"/>
        <v>1.311729258</v>
      </c>
      <c r="J5" s="306">
        <f t="shared" si="3"/>
        <v>1.318304342</v>
      </c>
    </row>
    <row r="6" spans="1:11" ht="13.5" thickBot="1">
      <c r="A6" s="304" t="s">
        <v>359</v>
      </c>
      <c r="B6" s="305" t="s">
        <v>21</v>
      </c>
      <c r="C6" s="305" t="s">
        <v>45</v>
      </c>
      <c r="D6" s="306">
        <f>D5</f>
        <v>1.3150168</v>
      </c>
      <c r="E6" s="306">
        <f>E5</f>
        <v>1.2493000000000001</v>
      </c>
      <c r="F6" s="306">
        <f>F5</f>
        <v>1.3808</v>
      </c>
      <c r="G6" s="306">
        <f t="shared" si="0"/>
        <v>1.2493000000000001</v>
      </c>
      <c r="H6" s="306">
        <f t="shared" si="1"/>
        <v>1.3808</v>
      </c>
      <c r="I6" s="306">
        <f t="shared" si="2"/>
        <v>1.311729258</v>
      </c>
      <c r="J6" s="306">
        <f t="shared" si="3"/>
        <v>1.318304342</v>
      </c>
    </row>
    <row r="7" spans="1:11" ht="13.5" thickBot="1">
      <c r="A7" s="304" t="s">
        <v>358</v>
      </c>
      <c r="B7" s="305" t="s">
        <v>65</v>
      </c>
      <c r="C7" s="305" t="s">
        <v>45</v>
      </c>
      <c r="D7" s="306">
        <f>'working ZWL'!D25</f>
        <v>9.3289999999999998E-2</v>
      </c>
      <c r="E7" s="306">
        <f>'External Rates'!J14</f>
        <v>8.8599999999999998E-2</v>
      </c>
      <c r="F7" s="306">
        <f>'External Rates'!K14</f>
        <v>9.8000000000000004E-2</v>
      </c>
      <c r="G7" s="306">
        <f t="shared" si="0"/>
        <v>8.8599999999999998E-2</v>
      </c>
      <c r="H7" s="306">
        <f t="shared" si="1"/>
        <v>9.8000000000000004E-2</v>
      </c>
      <c r="I7" s="306">
        <f t="shared" si="2"/>
        <v>9.3056775000000008E-2</v>
      </c>
      <c r="J7" s="306">
        <f t="shared" si="3"/>
        <v>9.3523224999999988E-2</v>
      </c>
    </row>
    <row r="8" spans="1:11" ht="13.5" thickBot="1">
      <c r="A8" s="304" t="s">
        <v>359</v>
      </c>
      <c r="B8" s="305" t="s">
        <v>65</v>
      </c>
      <c r="C8" s="305" t="s">
        <v>45</v>
      </c>
      <c r="D8" s="306">
        <f>D7</f>
        <v>9.3289999999999998E-2</v>
      </c>
      <c r="E8" s="306">
        <f>E7</f>
        <v>8.8599999999999998E-2</v>
      </c>
      <c r="F8" s="306">
        <f>F7</f>
        <v>9.8000000000000004E-2</v>
      </c>
      <c r="G8" s="306">
        <f t="shared" si="0"/>
        <v>8.8599999999999998E-2</v>
      </c>
      <c r="H8" s="306">
        <f t="shared" si="1"/>
        <v>9.8000000000000004E-2</v>
      </c>
      <c r="I8" s="306">
        <f t="shared" si="2"/>
        <v>9.3056775000000008E-2</v>
      </c>
      <c r="J8" s="306">
        <f t="shared" si="3"/>
        <v>9.3523224999999988E-2</v>
      </c>
    </row>
    <row r="9" spans="1:11" ht="13.5" thickBot="1">
      <c r="A9" s="304" t="s">
        <v>358</v>
      </c>
      <c r="B9" s="305" t="s">
        <v>45</v>
      </c>
      <c r="C9" s="305" t="s">
        <v>64</v>
      </c>
      <c r="D9" s="306">
        <f>'working ZWL'!D30</f>
        <v>14.3978117</v>
      </c>
      <c r="E9" s="306">
        <f>'External Rates'!J17</f>
        <v>13.677899999999999</v>
      </c>
      <c r="F9" s="306">
        <f>'External Rates'!K17</f>
        <v>15.117699999999999</v>
      </c>
      <c r="G9" s="306">
        <f t="shared" si="0"/>
        <v>13.677899999999999</v>
      </c>
      <c r="H9" s="306">
        <f t="shared" si="1"/>
        <v>15.117699999999999</v>
      </c>
      <c r="I9" s="306">
        <f t="shared" si="2"/>
        <v>14.361817170750001</v>
      </c>
      <c r="J9" s="306">
        <f t="shared" si="3"/>
        <v>14.433806229249999</v>
      </c>
      <c r="K9" s="383"/>
    </row>
    <row r="10" spans="1:11" ht="13.5" thickBot="1">
      <c r="A10" s="304" t="s">
        <v>359</v>
      </c>
      <c r="B10" s="305" t="s">
        <v>45</v>
      </c>
      <c r="C10" s="305" t="s">
        <v>64</v>
      </c>
      <c r="D10" s="306">
        <f>D9</f>
        <v>14.3978117</v>
      </c>
      <c r="E10" s="306">
        <f>E9</f>
        <v>13.677899999999999</v>
      </c>
      <c r="F10" s="306">
        <f>F9</f>
        <v>15.117699999999999</v>
      </c>
      <c r="G10" s="306">
        <f t="shared" si="0"/>
        <v>13.677899999999999</v>
      </c>
      <c r="H10" s="306">
        <f t="shared" si="1"/>
        <v>15.117699999999999</v>
      </c>
      <c r="I10" s="306">
        <f t="shared" si="2"/>
        <v>14.361817170750001</v>
      </c>
      <c r="J10" s="306">
        <f t="shared" si="3"/>
        <v>14.433806229249999</v>
      </c>
    </row>
    <row r="11" spans="1:11" ht="13.5" thickBot="1">
      <c r="A11" s="304" t="s">
        <v>358</v>
      </c>
      <c r="B11" s="305" t="s">
        <v>54</v>
      </c>
      <c r="C11" s="305" t="s">
        <v>21</v>
      </c>
      <c r="D11" s="306">
        <f>'working ZWL'!D45</f>
        <v>0.84302999999999995</v>
      </c>
      <c r="E11" s="306">
        <f>'External Rates'!P19</f>
        <v>0.80087849999999994</v>
      </c>
      <c r="F11" s="306">
        <f>'External Rates'!Q19</f>
        <v>0.88518149999999995</v>
      </c>
      <c r="G11" s="306">
        <f t="shared" si="0"/>
        <v>0.80087849999999994</v>
      </c>
      <c r="H11" s="306">
        <f t="shared" si="1"/>
        <v>0.88518149999999995</v>
      </c>
      <c r="I11" s="306">
        <f t="shared" si="2"/>
        <v>0.84092242500000003</v>
      </c>
      <c r="J11" s="306">
        <f t="shared" si="3"/>
        <v>0.84513757499999986</v>
      </c>
    </row>
    <row r="12" spans="1:11" ht="13.5" thickBot="1">
      <c r="A12" s="304" t="s">
        <v>359</v>
      </c>
      <c r="B12" s="305" t="s">
        <v>54</v>
      </c>
      <c r="C12" s="305" t="s">
        <v>21</v>
      </c>
      <c r="D12" s="306">
        <f>D11</f>
        <v>0.84302999999999995</v>
      </c>
      <c r="E12" s="306">
        <f>E11</f>
        <v>0.80087849999999994</v>
      </c>
      <c r="F12" s="306">
        <f>F11</f>
        <v>0.88518149999999995</v>
      </c>
      <c r="G12" s="306">
        <f t="shared" si="0"/>
        <v>0.80087849999999994</v>
      </c>
      <c r="H12" s="306">
        <f t="shared" si="1"/>
        <v>0.88518149999999995</v>
      </c>
      <c r="I12" s="306">
        <f t="shared" si="2"/>
        <v>0.84092242500000003</v>
      </c>
      <c r="J12" s="306">
        <f t="shared" si="3"/>
        <v>0.84513757499999986</v>
      </c>
    </row>
    <row r="13" spans="1:11" ht="13.5" thickBot="1">
      <c r="A13" s="304" t="s">
        <v>358</v>
      </c>
      <c r="B13" s="305" t="s">
        <v>54</v>
      </c>
      <c r="C13" s="305" t="s">
        <v>65</v>
      </c>
      <c r="D13" s="306">
        <f>'working ZWL'!D46</f>
        <v>11.889491400000001</v>
      </c>
      <c r="E13" s="306">
        <f>'External Rates'!P14</f>
        <v>11.29501683</v>
      </c>
      <c r="F13" s="306">
        <f>'External Rates'!Q14</f>
        <v>12.483965970000002</v>
      </c>
      <c r="G13" s="306">
        <f t="shared" si="0"/>
        <v>11.29501683</v>
      </c>
      <c r="H13" s="306">
        <f t="shared" si="1"/>
        <v>12.483965970000002</v>
      </c>
      <c r="I13" s="306">
        <f t="shared" si="2"/>
        <v>11.859767671500002</v>
      </c>
      <c r="J13" s="306">
        <f t="shared" si="3"/>
        <v>11.919215128499999</v>
      </c>
    </row>
    <row r="14" spans="1:11" ht="13.5" thickBot="1">
      <c r="A14" s="304" t="s">
        <v>359</v>
      </c>
      <c r="B14" s="305" t="s">
        <v>54</v>
      </c>
      <c r="C14" s="305" t="s">
        <v>65</v>
      </c>
      <c r="D14" s="306">
        <f>D13</f>
        <v>11.889491400000001</v>
      </c>
      <c r="E14" s="306">
        <f>E13</f>
        <v>11.29501683</v>
      </c>
      <c r="F14" s="306">
        <f>F13</f>
        <v>12.483965970000002</v>
      </c>
      <c r="G14" s="306">
        <f t="shared" si="0"/>
        <v>11.29501683</v>
      </c>
      <c r="H14" s="306">
        <f t="shared" si="1"/>
        <v>12.483965970000002</v>
      </c>
      <c r="I14" s="306">
        <f t="shared" si="2"/>
        <v>11.859767671500002</v>
      </c>
      <c r="J14" s="306">
        <f t="shared" si="3"/>
        <v>11.919215128499999</v>
      </c>
    </row>
    <row r="15" spans="1:11" ht="13.5" thickBot="1">
      <c r="A15" s="304" t="s">
        <v>358</v>
      </c>
      <c r="B15" s="305" t="s">
        <v>54</v>
      </c>
      <c r="C15" s="305" t="s">
        <v>64</v>
      </c>
      <c r="D15" s="306">
        <f>'working ZWL'!D47</f>
        <v>15.904030000000001</v>
      </c>
      <c r="E15" s="306">
        <f>'External Rates'!P17</f>
        <v>15.1088285</v>
      </c>
      <c r="F15" s="306">
        <f>'External Rates'!Q17</f>
        <v>16.6992315</v>
      </c>
      <c r="G15" s="306">
        <f t="shared" si="0"/>
        <v>15.1088285</v>
      </c>
      <c r="H15" s="306">
        <f t="shared" si="1"/>
        <v>16.6992315</v>
      </c>
      <c r="I15" s="306">
        <f t="shared" si="2"/>
        <v>15.864269925000002</v>
      </c>
      <c r="J15" s="306">
        <f t="shared" si="3"/>
        <v>15.943790074999999</v>
      </c>
    </row>
    <row r="16" spans="1:11" ht="13.5" thickBot="1">
      <c r="A16" s="304" t="s">
        <v>359</v>
      </c>
      <c r="B16" s="305" t="s">
        <v>54</v>
      </c>
      <c r="C16" s="305" t="s">
        <v>64</v>
      </c>
      <c r="D16" s="306">
        <f>D15</f>
        <v>15.904030000000001</v>
      </c>
      <c r="E16" s="306">
        <f>E15</f>
        <v>15.1088285</v>
      </c>
      <c r="F16" s="306">
        <f>F15</f>
        <v>16.6992315</v>
      </c>
      <c r="G16" s="306">
        <f t="shared" si="0"/>
        <v>15.1088285</v>
      </c>
      <c r="H16" s="306">
        <f t="shared" si="1"/>
        <v>16.6992315</v>
      </c>
      <c r="I16" s="306">
        <f t="shared" si="2"/>
        <v>15.864269925000002</v>
      </c>
      <c r="J16" s="306">
        <f t="shared" si="3"/>
        <v>15.943790074999999</v>
      </c>
    </row>
    <row r="17" spans="1:19" ht="13.5" thickBot="1">
      <c r="A17" s="304" t="s">
        <v>358</v>
      </c>
      <c r="B17" s="305" t="s">
        <v>21</v>
      </c>
      <c r="C17" s="305" t="s">
        <v>65</v>
      </c>
      <c r="D17" s="306">
        <f>'working ZWL'!D48</f>
        <v>14.1286947</v>
      </c>
      <c r="E17" s="306">
        <f>'External Rates'!M14</f>
        <v>13.422259965</v>
      </c>
      <c r="F17" s="306">
        <f>'External Rates'!N14</f>
        <v>14.835129435000001</v>
      </c>
      <c r="G17" s="306">
        <f t="shared" si="0"/>
        <v>13.422259965</v>
      </c>
      <c r="H17" s="306">
        <f t="shared" si="1"/>
        <v>14.835129435000001</v>
      </c>
      <c r="I17" s="306">
        <f>D17*0.9975</f>
        <v>14.093372963250001</v>
      </c>
      <c r="J17" s="306">
        <f t="shared" si="3"/>
        <v>14.16401643675</v>
      </c>
    </row>
    <row r="18" spans="1:19" ht="13.5" thickBot="1">
      <c r="A18" s="304" t="s">
        <v>359</v>
      </c>
      <c r="B18" s="305" t="s">
        <v>21</v>
      </c>
      <c r="C18" s="305" t="s">
        <v>65</v>
      </c>
      <c r="D18" s="306">
        <f>D17</f>
        <v>14.1286947</v>
      </c>
      <c r="E18" s="306">
        <f>E17</f>
        <v>13.422259965</v>
      </c>
      <c r="F18" s="306">
        <f>F17</f>
        <v>14.835129435000001</v>
      </c>
      <c r="G18" s="306">
        <f t="shared" si="0"/>
        <v>13.422259965</v>
      </c>
      <c r="H18" s="306">
        <f t="shared" si="1"/>
        <v>14.835129435000001</v>
      </c>
      <c r="I18" s="306">
        <f t="shared" si="2"/>
        <v>14.093372963250001</v>
      </c>
      <c r="J18" s="306">
        <f t="shared" si="3"/>
        <v>14.16401643675</v>
      </c>
    </row>
    <row r="19" spans="1:19" ht="13.5" thickBot="1">
      <c r="A19" s="304" t="s">
        <v>358</v>
      </c>
      <c r="B19" s="305" t="s">
        <v>21</v>
      </c>
      <c r="C19" s="305" t="s">
        <v>64</v>
      </c>
      <c r="D19" s="306">
        <f>'working ZWL'!D49</f>
        <v>18.899319999999999</v>
      </c>
      <c r="E19" s="306">
        <f>'External Rates'!M17</f>
        <v>17.954353999999999</v>
      </c>
      <c r="F19" s="306">
        <f>'External Rates'!N17</f>
        <v>19.844286</v>
      </c>
      <c r="G19" s="306">
        <f t="shared" si="0"/>
        <v>17.954353999999999</v>
      </c>
      <c r="H19" s="306">
        <f t="shared" si="1"/>
        <v>19.844286</v>
      </c>
      <c r="I19" s="306">
        <f t="shared" si="2"/>
        <v>18.8520717</v>
      </c>
      <c r="J19" s="306">
        <f t="shared" si="3"/>
        <v>18.946568299999999</v>
      </c>
    </row>
    <row r="20" spans="1:19" ht="13.5" thickBot="1">
      <c r="A20" s="304" t="s">
        <v>359</v>
      </c>
      <c r="B20" s="305" t="s">
        <v>21</v>
      </c>
      <c r="C20" s="305" t="s">
        <v>64</v>
      </c>
      <c r="D20" s="306">
        <f>D19</f>
        <v>18.899319999999999</v>
      </c>
      <c r="E20" s="306">
        <f>E19</f>
        <v>17.954353999999999</v>
      </c>
      <c r="F20" s="306">
        <f>F19</f>
        <v>19.844286</v>
      </c>
      <c r="G20" s="306">
        <f t="shared" si="0"/>
        <v>17.954353999999999</v>
      </c>
      <c r="H20" s="306">
        <f t="shared" si="1"/>
        <v>19.844286</v>
      </c>
      <c r="I20" s="306">
        <f t="shared" si="2"/>
        <v>18.8520717</v>
      </c>
      <c r="J20" s="306">
        <f t="shared" si="3"/>
        <v>18.946568299999999</v>
      </c>
    </row>
    <row r="21" spans="1:19" ht="13.5" thickBot="1">
      <c r="A21" s="304" t="s">
        <v>358</v>
      </c>
      <c r="B21" s="305" t="s">
        <v>65</v>
      </c>
      <c r="C21" s="305" t="s">
        <v>64</v>
      </c>
      <c r="D21" s="306">
        <f>'working ZWL'!D50</f>
        <v>1.3407899999999999</v>
      </c>
      <c r="E21" s="306">
        <f>D21*(1-0.05)</f>
        <v>1.2737504999999998</v>
      </c>
      <c r="F21" s="306">
        <f>D21*(1+0.05)</f>
        <v>1.4078295000000001</v>
      </c>
      <c r="G21" s="306">
        <f t="shared" si="0"/>
        <v>1.2737504999999998</v>
      </c>
      <c r="H21" s="306">
        <f t="shared" si="1"/>
        <v>1.4078295000000001</v>
      </c>
      <c r="I21" s="306">
        <f t="shared" si="2"/>
        <v>1.337438025</v>
      </c>
      <c r="J21" s="306">
        <f t="shared" si="3"/>
        <v>1.3441419749999999</v>
      </c>
    </row>
    <row r="22" spans="1:19" ht="13.5" thickBot="1">
      <c r="A22" s="304" t="s">
        <v>359</v>
      </c>
      <c r="B22" s="305" t="s">
        <v>65</v>
      </c>
      <c r="C22" s="305" t="s">
        <v>64</v>
      </c>
      <c r="D22" s="306">
        <f>D21</f>
        <v>1.3407899999999999</v>
      </c>
      <c r="E22" s="306">
        <f>E21</f>
        <v>1.2737504999999998</v>
      </c>
      <c r="F22" s="306">
        <f>F21</f>
        <v>1.4078295000000001</v>
      </c>
      <c r="G22" s="306">
        <f t="shared" si="0"/>
        <v>1.2737504999999998</v>
      </c>
      <c r="H22" s="306">
        <f t="shared" si="1"/>
        <v>1.4078295000000001</v>
      </c>
      <c r="I22" s="306">
        <f t="shared" si="2"/>
        <v>1.337438025</v>
      </c>
      <c r="J22" s="306">
        <f t="shared" si="3"/>
        <v>1.3441419749999999</v>
      </c>
    </row>
    <row r="23" spans="1:19" ht="13.5" thickBot="1">
      <c r="A23" s="304" t="s">
        <v>358</v>
      </c>
      <c r="B23" s="305" t="s">
        <v>71</v>
      </c>
      <c r="C23" s="305" t="s">
        <v>45</v>
      </c>
      <c r="D23" s="306">
        <f>'working ZWL'!D24</f>
        <v>0.68573799999999996</v>
      </c>
      <c r="E23" s="306">
        <f>'External Rates'!J13</f>
        <v>0.65149999999999997</v>
      </c>
      <c r="F23" s="306">
        <f>'External Rates'!K13</f>
        <v>0.72</v>
      </c>
      <c r="G23" s="306">
        <f t="shared" si="0"/>
        <v>0.65149999999999997</v>
      </c>
      <c r="H23" s="306">
        <f t="shared" si="1"/>
        <v>0.72</v>
      </c>
      <c r="I23" s="306">
        <f t="shared" si="2"/>
        <v>0.68402365499999995</v>
      </c>
      <c r="J23" s="306">
        <f t="shared" si="3"/>
        <v>0.68745234499999996</v>
      </c>
    </row>
    <row r="24" spans="1:19" ht="13.5" thickBot="1">
      <c r="A24" s="304" t="s">
        <v>359</v>
      </c>
      <c r="B24" s="305" t="s">
        <v>71</v>
      </c>
      <c r="C24" s="305" t="s">
        <v>45</v>
      </c>
      <c r="D24" s="306">
        <f>D23</f>
        <v>0.68573799999999996</v>
      </c>
      <c r="E24" s="306">
        <f>E23</f>
        <v>0.65149999999999997</v>
      </c>
      <c r="F24" s="306">
        <f>F23</f>
        <v>0.72</v>
      </c>
      <c r="G24" s="306">
        <f t="shared" si="0"/>
        <v>0.65149999999999997</v>
      </c>
      <c r="H24" s="306">
        <f t="shared" si="1"/>
        <v>0.72</v>
      </c>
      <c r="I24" s="306">
        <f t="shared" si="2"/>
        <v>0.68402365499999995</v>
      </c>
      <c r="J24" s="306">
        <f t="shared" si="3"/>
        <v>0.68745234499999996</v>
      </c>
      <c r="R24" s="482"/>
      <c r="S24" s="482"/>
    </row>
    <row r="25" spans="1:19" ht="13.5" thickBot="1">
      <c r="A25" s="304" t="s">
        <v>358</v>
      </c>
      <c r="B25" s="305" t="s">
        <v>45</v>
      </c>
      <c r="C25" s="305" t="s">
        <v>79</v>
      </c>
      <c r="D25" s="306">
        <f>'working ZWL'!D26</f>
        <v>1.3152436000000001</v>
      </c>
      <c r="E25" s="306">
        <f>'External Rates'!J15</f>
        <v>1.2495000000000001</v>
      </c>
      <c r="F25" s="306">
        <f>'External Rates'!K15</f>
        <v>1.381</v>
      </c>
      <c r="G25" s="306">
        <f t="shared" si="0"/>
        <v>1.2495000000000001</v>
      </c>
      <c r="H25" s="306">
        <f t="shared" si="1"/>
        <v>1.381</v>
      </c>
      <c r="I25" s="306">
        <f t="shared" si="2"/>
        <v>1.3119554910000002</v>
      </c>
      <c r="J25" s="306">
        <f t="shared" si="3"/>
        <v>1.3185317089999999</v>
      </c>
    </row>
    <row r="26" spans="1:19" ht="13.5" thickBot="1">
      <c r="A26" s="304" t="s">
        <v>359</v>
      </c>
      <c r="B26" s="305" t="s">
        <v>45</v>
      </c>
      <c r="C26" s="305" t="s">
        <v>79</v>
      </c>
      <c r="D26" s="306">
        <f>D25</f>
        <v>1.3152436000000001</v>
      </c>
      <c r="E26" s="306">
        <f>E25</f>
        <v>1.2495000000000001</v>
      </c>
      <c r="F26" s="306">
        <f>F25</f>
        <v>1.381</v>
      </c>
      <c r="G26" s="306">
        <f t="shared" si="0"/>
        <v>1.2495000000000001</v>
      </c>
      <c r="H26" s="306">
        <f t="shared" si="1"/>
        <v>1.381</v>
      </c>
      <c r="I26" s="306">
        <f t="shared" si="2"/>
        <v>1.3119554910000002</v>
      </c>
      <c r="J26" s="306">
        <f t="shared" si="3"/>
        <v>1.3185317089999999</v>
      </c>
    </row>
    <row r="27" spans="1:19" ht="13.5" thickBot="1">
      <c r="A27" s="304" t="s">
        <v>358</v>
      </c>
      <c r="B27" s="305" t="s">
        <v>45</v>
      </c>
      <c r="C27" s="305" t="s">
        <v>87</v>
      </c>
      <c r="D27" s="306">
        <f>'working ZWL'!D32</f>
        <v>0.97176169999999995</v>
      </c>
      <c r="E27" s="306">
        <f>'External Rates'!J18</f>
        <v>0.92320000000000002</v>
      </c>
      <c r="F27" s="306">
        <f>'External Rates'!K18</f>
        <v>1.0203</v>
      </c>
      <c r="G27" s="306">
        <f t="shared" si="0"/>
        <v>0.92320000000000002</v>
      </c>
      <c r="H27" s="306">
        <f t="shared" si="1"/>
        <v>1.0203</v>
      </c>
      <c r="I27" s="306">
        <f t="shared" si="2"/>
        <v>0.96933229575000002</v>
      </c>
      <c r="J27" s="306">
        <f t="shared" si="3"/>
        <v>0.97419110424999988</v>
      </c>
    </row>
    <row r="28" spans="1:19" ht="13.5" thickBot="1">
      <c r="A28" s="304" t="s">
        <v>359</v>
      </c>
      <c r="B28" s="305" t="s">
        <v>45</v>
      </c>
      <c r="C28" s="305" t="s">
        <v>87</v>
      </c>
      <c r="D28" s="306">
        <f>D27</f>
        <v>0.97176169999999995</v>
      </c>
      <c r="E28" s="306">
        <f>E27</f>
        <v>0.92320000000000002</v>
      </c>
      <c r="F28" s="306">
        <f>F27</f>
        <v>1.0203</v>
      </c>
      <c r="G28" s="306">
        <f t="shared" si="0"/>
        <v>0.92320000000000002</v>
      </c>
      <c r="H28" s="306">
        <f t="shared" si="1"/>
        <v>1.0203</v>
      </c>
      <c r="I28" s="306">
        <f t="shared" si="2"/>
        <v>0.96933229575000002</v>
      </c>
      <c r="J28" s="306">
        <f t="shared" si="3"/>
        <v>0.97419110424999988</v>
      </c>
    </row>
    <row r="29" spans="1:19" ht="13.5" thickBot="1">
      <c r="A29" s="304" t="s">
        <v>358</v>
      </c>
      <c r="B29" s="305" t="s">
        <v>45</v>
      </c>
      <c r="C29" s="305" t="s">
        <v>360</v>
      </c>
      <c r="D29" s="306">
        <f>'working ZWL'!D41</f>
        <v>6.9490157999999997</v>
      </c>
      <c r="E29" s="306">
        <f>1/'Revaluation Rates'!H43</f>
        <v>6.6015650099999998</v>
      </c>
      <c r="F29" s="306">
        <f>1/'Revaluation Rates'!G43</f>
        <v>7.2964665899999988</v>
      </c>
      <c r="G29" s="306">
        <v>3.3062</v>
      </c>
      <c r="H29" s="306">
        <f t="shared" si="1"/>
        <v>7.2964665899999988</v>
      </c>
      <c r="I29" s="306">
        <f t="shared" si="2"/>
        <v>6.9316432605000005</v>
      </c>
      <c r="J29" s="306">
        <f t="shared" si="3"/>
        <v>6.966388339499999</v>
      </c>
    </row>
    <row r="30" spans="1:19" ht="13.5" thickBot="1">
      <c r="A30" s="304" t="s">
        <v>359</v>
      </c>
      <c r="B30" s="305" t="s">
        <v>45</v>
      </c>
      <c r="C30" s="305" t="s">
        <v>360</v>
      </c>
      <c r="D30" s="306">
        <f>D29</f>
        <v>6.9490157999999997</v>
      </c>
      <c r="E30" s="306">
        <f>E29</f>
        <v>6.6015650099999998</v>
      </c>
      <c r="F30" s="306">
        <f>F29</f>
        <v>7.2964665899999988</v>
      </c>
      <c r="G30" s="306">
        <f t="shared" si="0"/>
        <v>6.6015650099999998</v>
      </c>
      <c r="H30" s="306">
        <f t="shared" si="1"/>
        <v>7.2964665899999988</v>
      </c>
      <c r="I30" s="306">
        <f t="shared" si="2"/>
        <v>6.9316432605000005</v>
      </c>
      <c r="J30" s="306">
        <f t="shared" si="3"/>
        <v>6.966388339499999</v>
      </c>
    </row>
    <row r="31" spans="1:19" ht="13.5" thickBot="1">
      <c r="A31" s="304" t="s">
        <v>358</v>
      </c>
      <c r="B31" s="305" t="s">
        <v>45</v>
      </c>
      <c r="C31" s="305" t="s">
        <v>361</v>
      </c>
      <c r="D31" s="306">
        <f>'working ZWL'!D42</f>
        <v>71.371910499999998</v>
      </c>
      <c r="E31" s="306">
        <f>1/'Revaluation Rates'!H44</f>
        <v>67.803314974999992</v>
      </c>
      <c r="F31" s="306">
        <f>1/'Revaluation Rates'!G44</f>
        <v>74.940506025000005</v>
      </c>
      <c r="G31" s="306">
        <f t="shared" si="0"/>
        <v>67.803314974999992</v>
      </c>
      <c r="H31" s="306">
        <f t="shared" si="1"/>
        <v>74.940506025000005</v>
      </c>
      <c r="I31" s="306">
        <f t="shared" si="2"/>
        <v>71.19348072375</v>
      </c>
      <c r="J31" s="306">
        <f t="shared" si="3"/>
        <v>71.550340276249997</v>
      </c>
    </row>
    <row r="32" spans="1:19" ht="13.5" thickBot="1">
      <c r="A32" s="304" t="s">
        <v>359</v>
      </c>
      <c r="B32" s="305" t="s">
        <v>45</v>
      </c>
      <c r="C32" s="305" t="s">
        <v>361</v>
      </c>
      <c r="D32" s="306">
        <f>D31</f>
        <v>71.371910499999998</v>
      </c>
      <c r="E32" s="306">
        <f>E31</f>
        <v>67.803314974999992</v>
      </c>
      <c r="F32" s="306">
        <f>F31</f>
        <v>74.940506025000005</v>
      </c>
      <c r="G32" s="306">
        <f t="shared" si="0"/>
        <v>67.803314974999992</v>
      </c>
      <c r="H32" s="306">
        <f t="shared" si="1"/>
        <v>74.940506025000005</v>
      </c>
      <c r="I32" s="306">
        <f t="shared" si="2"/>
        <v>71.19348072375</v>
      </c>
      <c r="J32" s="306">
        <f t="shared" si="3"/>
        <v>71.550340276249997</v>
      </c>
    </row>
    <row r="33" spans="1:14" ht="13.5" thickBot="1">
      <c r="A33" s="304" t="s">
        <v>358</v>
      </c>
      <c r="B33" s="305" t="s">
        <v>45</v>
      </c>
      <c r="C33" s="305" t="s">
        <v>84</v>
      </c>
      <c r="D33" s="306">
        <f>'working ZWL'!D28</f>
        <v>109.775215</v>
      </c>
      <c r="E33" s="306">
        <f>'External Rates'!J16</f>
        <v>104.29</v>
      </c>
      <c r="F33" s="306">
        <f>'External Rates'!K16</f>
        <v>115.26</v>
      </c>
      <c r="G33" s="306">
        <f t="shared" si="0"/>
        <v>104.29</v>
      </c>
      <c r="H33" s="306">
        <f t="shared" si="1"/>
        <v>115.26</v>
      </c>
      <c r="I33" s="306">
        <f t="shared" si="2"/>
        <v>109.50077696250001</v>
      </c>
      <c r="J33" s="306">
        <f t="shared" si="3"/>
        <v>110.04965303749999</v>
      </c>
    </row>
    <row r="34" spans="1:14" ht="13.5" thickBot="1">
      <c r="A34" s="304" t="s">
        <v>359</v>
      </c>
      <c r="B34" s="305" t="s">
        <v>45</v>
      </c>
      <c r="C34" s="305" t="s">
        <v>84</v>
      </c>
      <c r="D34" s="306">
        <f>D33</f>
        <v>109.775215</v>
      </c>
      <c r="E34" s="306">
        <f>E33</f>
        <v>104.29</v>
      </c>
      <c r="F34" s="306">
        <f>F33</f>
        <v>115.26</v>
      </c>
      <c r="G34" s="306">
        <f t="shared" si="0"/>
        <v>104.29</v>
      </c>
      <c r="H34" s="306">
        <f t="shared" si="1"/>
        <v>115.26</v>
      </c>
      <c r="I34" s="306">
        <f t="shared" si="2"/>
        <v>109.50077696250001</v>
      </c>
      <c r="J34" s="306">
        <f t="shared" si="3"/>
        <v>110.04965303749999</v>
      </c>
    </row>
    <row r="35" spans="1:14" ht="13.5" thickBot="1">
      <c r="A35" s="304" t="s">
        <v>358</v>
      </c>
      <c r="B35" s="305" t="s">
        <v>45</v>
      </c>
      <c r="C35" s="305" t="s">
        <v>362</v>
      </c>
      <c r="D35" s="306">
        <f>'working ZWL'!D35</f>
        <v>100.97002000000001</v>
      </c>
      <c r="E35" s="306">
        <f>1/'Revaluation Rates'!H37</f>
        <v>95.416668899999991</v>
      </c>
      <c r="F35" s="306">
        <f>1/'Revaluation Rates'!G37</f>
        <v>106.52337110000001</v>
      </c>
      <c r="G35" s="306">
        <f t="shared" si="0"/>
        <v>95.416668899999991</v>
      </c>
      <c r="H35" s="306">
        <f t="shared" si="1"/>
        <v>106.52337110000001</v>
      </c>
      <c r="I35" s="306">
        <f t="shared" si="2"/>
        <v>100.71759495000001</v>
      </c>
      <c r="J35" s="306">
        <f t="shared" si="3"/>
        <v>101.22244505</v>
      </c>
    </row>
    <row r="36" spans="1:14" ht="13.5" thickBot="1">
      <c r="A36" s="304" t="s">
        <v>359</v>
      </c>
      <c r="B36" s="305" t="s">
        <v>45</v>
      </c>
      <c r="C36" s="305" t="s">
        <v>362</v>
      </c>
      <c r="D36" s="306">
        <f>D35</f>
        <v>100.97002000000001</v>
      </c>
      <c r="E36" s="306">
        <f>E35</f>
        <v>95.416668899999991</v>
      </c>
      <c r="F36" s="306">
        <f>F35</f>
        <v>106.52337110000001</v>
      </c>
      <c r="G36" s="306">
        <f t="shared" si="0"/>
        <v>95.416668899999991</v>
      </c>
      <c r="H36" s="306">
        <f t="shared" si="1"/>
        <v>106.52337110000001</v>
      </c>
      <c r="I36" s="306">
        <f t="shared" si="2"/>
        <v>100.71759495000001</v>
      </c>
      <c r="J36" s="306">
        <f t="shared" si="3"/>
        <v>101.22244505</v>
      </c>
    </row>
    <row r="37" spans="1:14" ht="13.5" thickBot="1">
      <c r="A37" s="304" t="s">
        <v>358</v>
      </c>
      <c r="B37" s="305" t="s">
        <v>45</v>
      </c>
      <c r="C37" s="305" t="s">
        <v>363</v>
      </c>
      <c r="D37" s="306">
        <f>'working ZWL'!D37</f>
        <v>733.60496350000005</v>
      </c>
      <c r="E37" s="306">
        <f>1/'Revaluation Rates'!H39</f>
        <v>693.25669050750002</v>
      </c>
      <c r="F37" s="306">
        <f>1/'Revaluation Rates'!G39</f>
        <v>773.95323649249997</v>
      </c>
      <c r="G37" s="306">
        <f t="shared" si="0"/>
        <v>693.25669050750002</v>
      </c>
      <c r="H37" s="306">
        <f t="shared" si="1"/>
        <v>773.95323649249997</v>
      </c>
      <c r="I37" s="306">
        <f t="shared" si="2"/>
        <v>731.77095109125014</v>
      </c>
      <c r="J37" s="306">
        <f t="shared" si="3"/>
        <v>735.43897590874997</v>
      </c>
    </row>
    <row r="38" spans="1:14" ht="13.5" thickBot="1">
      <c r="A38" s="304" t="s">
        <v>359</v>
      </c>
      <c r="B38" s="305" t="s">
        <v>45</v>
      </c>
      <c r="C38" s="305" t="s">
        <v>363</v>
      </c>
      <c r="D38" s="306">
        <f>D37</f>
        <v>733.60496350000005</v>
      </c>
      <c r="E38" s="306">
        <f>E37</f>
        <v>693.25669050750002</v>
      </c>
      <c r="F38" s="306">
        <f>F37</f>
        <v>773.95323649249997</v>
      </c>
      <c r="G38" s="306">
        <f t="shared" si="0"/>
        <v>693.25669050750002</v>
      </c>
      <c r="H38" s="306">
        <f t="shared" si="1"/>
        <v>773.95323649249997</v>
      </c>
      <c r="I38" s="306">
        <f t="shared" si="2"/>
        <v>731.77095109125014</v>
      </c>
      <c r="J38" s="306">
        <f t="shared" si="3"/>
        <v>735.43897590874997</v>
      </c>
    </row>
    <row r="39" spans="1:14" ht="13.5" thickBot="1">
      <c r="A39" s="304" t="s">
        <v>358</v>
      </c>
      <c r="B39" s="305" t="s">
        <v>45</v>
      </c>
      <c r="C39" s="305" t="s">
        <v>364</v>
      </c>
      <c r="D39" s="306">
        <f>'working ZWL'!D31</f>
        <v>9.5518078000000006</v>
      </c>
      <c r="E39" s="306">
        <f>1/'Revaluation Rates'!H36</f>
        <v>9.0264583710000004</v>
      </c>
      <c r="F39" s="306">
        <f>1/'Revaluation Rates'!G36</f>
        <v>10.02939819</v>
      </c>
      <c r="G39" s="306">
        <f t="shared" si="0"/>
        <v>9.0264583710000004</v>
      </c>
      <c r="H39" s="306">
        <f t="shared" si="1"/>
        <v>10.02939819</v>
      </c>
      <c r="I39" s="306">
        <f t="shared" si="2"/>
        <v>9.5279282805000012</v>
      </c>
      <c r="J39" s="306">
        <f t="shared" si="3"/>
        <v>9.5756873195000001</v>
      </c>
    </row>
    <row r="40" spans="1:14" ht="13.5" thickBot="1">
      <c r="A40" s="304" t="s">
        <v>359</v>
      </c>
      <c r="B40" s="305" t="s">
        <v>45</v>
      </c>
      <c r="C40" s="305" t="s">
        <v>364</v>
      </c>
      <c r="D40" s="306">
        <f>D39</f>
        <v>9.5518078000000006</v>
      </c>
      <c r="E40" s="306">
        <f>E39</f>
        <v>9.0264583710000004</v>
      </c>
      <c r="F40" s="306">
        <f>F39</f>
        <v>10.02939819</v>
      </c>
      <c r="G40" s="306">
        <f t="shared" si="0"/>
        <v>9.0264583710000004</v>
      </c>
      <c r="H40" s="306">
        <f t="shared" si="1"/>
        <v>10.02939819</v>
      </c>
      <c r="I40" s="306">
        <f t="shared" si="2"/>
        <v>9.5279282805000012</v>
      </c>
      <c r="J40" s="306">
        <f t="shared" si="3"/>
        <v>9.5756873195000001</v>
      </c>
    </row>
    <row r="41" spans="1:14" ht="13.5" thickBot="1">
      <c r="A41" s="304" t="s">
        <v>358</v>
      </c>
      <c r="B41" s="305" t="s">
        <v>45</v>
      </c>
      <c r="C41" s="305" t="s">
        <v>365</v>
      </c>
      <c r="D41" s="306">
        <f>'working ZWL'!D40</f>
        <v>14.55402</v>
      </c>
      <c r="E41" s="306">
        <f>1/'Revaluation Rates'!H42</f>
        <v>13.753548899999997</v>
      </c>
      <c r="F41" s="306">
        <f>1/'Revaluation Rates'!G42</f>
        <v>15.354491099999997</v>
      </c>
      <c r="G41" s="306">
        <f t="shared" si="0"/>
        <v>13.753548899999997</v>
      </c>
      <c r="H41" s="306">
        <f t="shared" si="1"/>
        <v>15.354491099999997</v>
      </c>
      <c r="I41" s="306">
        <f t="shared" si="2"/>
        <v>14.51763495</v>
      </c>
      <c r="J41" s="306">
        <f t="shared" si="3"/>
        <v>14.590405049999999</v>
      </c>
    </row>
    <row r="42" spans="1:14" ht="13.5" thickBot="1">
      <c r="A42" s="304" t="s">
        <v>359</v>
      </c>
      <c r="B42" s="305" t="s">
        <v>45</v>
      </c>
      <c r="C42" s="305" t="s">
        <v>365</v>
      </c>
      <c r="D42" s="306">
        <f>D41</f>
        <v>14.55402</v>
      </c>
      <c r="E42" s="306">
        <f>E41</f>
        <v>13.753548899999997</v>
      </c>
      <c r="F42" s="398">
        <f>F41</f>
        <v>15.354491099999997</v>
      </c>
      <c r="G42" s="398">
        <f t="shared" si="0"/>
        <v>13.753548899999997</v>
      </c>
      <c r="H42" s="398">
        <f t="shared" si="1"/>
        <v>15.354491099999997</v>
      </c>
      <c r="I42" s="306">
        <f t="shared" si="2"/>
        <v>14.51763495</v>
      </c>
      <c r="J42" s="306">
        <f t="shared" si="3"/>
        <v>14.590405049999999</v>
      </c>
    </row>
    <row r="43" spans="1:14" s="413" customFormat="1" ht="13.5" customHeight="1" thickBot="1">
      <c r="A43" s="411" t="s">
        <v>358</v>
      </c>
      <c r="B43" s="305" t="s">
        <v>45</v>
      </c>
      <c r="C43" s="305" t="s">
        <v>391</v>
      </c>
      <c r="D43" s="412">
        <f>'working ZWL'!D43</f>
        <v>17.244800000000001</v>
      </c>
      <c r="E43" s="412">
        <f>Sheet1!E28</f>
        <v>16.727499999999999</v>
      </c>
      <c r="F43" s="412">
        <f>Sheet1!F28</f>
        <v>17.7621</v>
      </c>
      <c r="G43" s="412">
        <f t="shared" ref="G43:I49" si="4">E43</f>
        <v>16.727499999999999</v>
      </c>
      <c r="H43" s="412">
        <f t="shared" si="4"/>
        <v>17.7621</v>
      </c>
      <c r="I43" s="412">
        <f t="shared" si="4"/>
        <v>16.727499999999999</v>
      </c>
      <c r="J43" s="412">
        <f t="shared" ref="J43:J49" si="5">F43</f>
        <v>17.7621</v>
      </c>
    </row>
    <row r="44" spans="1:14" s="413" customFormat="1" ht="13.5" customHeight="1" thickBot="1">
      <c r="A44" s="414" t="s">
        <v>359</v>
      </c>
      <c r="B44" s="305" t="s">
        <v>45</v>
      </c>
      <c r="C44" s="305" t="s">
        <v>391</v>
      </c>
      <c r="D44" s="412">
        <f>D43</f>
        <v>17.244800000000001</v>
      </c>
      <c r="E44" s="412">
        <f>E43</f>
        <v>16.727499999999999</v>
      </c>
      <c r="F44" s="415">
        <f>F43</f>
        <v>17.7621</v>
      </c>
      <c r="G44" s="415">
        <f t="shared" si="4"/>
        <v>16.727499999999999</v>
      </c>
      <c r="H44" s="415">
        <f t="shared" si="4"/>
        <v>17.7621</v>
      </c>
      <c r="I44" s="412">
        <f t="shared" si="4"/>
        <v>16.727499999999999</v>
      </c>
      <c r="J44" s="412">
        <f t="shared" si="5"/>
        <v>17.7621</v>
      </c>
    </row>
    <row r="45" spans="1:14" s="413" customFormat="1" ht="13.5" thickBot="1">
      <c r="A45" s="414" t="s">
        <v>358</v>
      </c>
      <c r="B45" s="305" t="s">
        <v>54</v>
      </c>
      <c r="C45" s="305" t="s">
        <v>391</v>
      </c>
      <c r="D45" s="412">
        <f>'working ZWL'!H9</f>
        <v>19.0488</v>
      </c>
      <c r="E45" s="412">
        <f>D45*(1-0.03)</f>
        <v>18.477336000000001</v>
      </c>
      <c r="F45" s="412">
        <f>D45*(1+0.03)</f>
        <v>19.620263999999999</v>
      </c>
      <c r="G45" s="412">
        <f t="shared" si="4"/>
        <v>18.477336000000001</v>
      </c>
      <c r="H45" s="412">
        <f t="shared" si="4"/>
        <v>19.620263999999999</v>
      </c>
      <c r="I45" s="412">
        <f t="shared" si="4"/>
        <v>18.477336000000001</v>
      </c>
      <c r="J45" s="412">
        <f t="shared" si="5"/>
        <v>19.620263999999999</v>
      </c>
    </row>
    <row r="46" spans="1:14" s="413" customFormat="1" ht="13.5" thickBot="1">
      <c r="A46" s="414" t="s">
        <v>359</v>
      </c>
      <c r="B46" s="305" t="s">
        <v>54</v>
      </c>
      <c r="C46" s="305" t="s">
        <v>391</v>
      </c>
      <c r="D46" s="412">
        <f>D45</f>
        <v>19.0488</v>
      </c>
      <c r="E46" s="412">
        <f t="shared" ref="E46:E72" si="6">D46*(1-0.03)</f>
        <v>18.477336000000001</v>
      </c>
      <c r="F46" s="412">
        <f t="shared" ref="F46:F72" si="7">D46*(1+0.03)</f>
        <v>19.620263999999999</v>
      </c>
      <c r="G46" s="412">
        <f t="shared" si="4"/>
        <v>18.477336000000001</v>
      </c>
      <c r="H46" s="412">
        <f t="shared" si="4"/>
        <v>19.620263999999999</v>
      </c>
      <c r="I46" s="412">
        <f t="shared" si="4"/>
        <v>18.477336000000001</v>
      </c>
      <c r="J46" s="412">
        <f t="shared" si="5"/>
        <v>19.620263999999999</v>
      </c>
      <c r="N46" s="416"/>
    </row>
    <row r="47" spans="1:14" s="413" customFormat="1" ht="13.5" thickBot="1">
      <c r="A47" s="414" t="s">
        <v>358</v>
      </c>
      <c r="B47" s="305" t="s">
        <v>21</v>
      </c>
      <c r="C47" s="305" t="s">
        <v>391</v>
      </c>
      <c r="D47" s="412">
        <f>'working ZWL'!H8</f>
        <v>22.636399999999998</v>
      </c>
      <c r="E47" s="412">
        <f t="shared" si="6"/>
        <v>21.957307999999998</v>
      </c>
      <c r="F47" s="415">
        <f t="shared" si="7"/>
        <v>23.315491999999999</v>
      </c>
      <c r="G47" s="415">
        <f t="shared" si="4"/>
        <v>21.957307999999998</v>
      </c>
      <c r="H47" s="415">
        <f t="shared" si="4"/>
        <v>23.315491999999999</v>
      </c>
      <c r="I47" s="412">
        <f t="shared" si="4"/>
        <v>21.957307999999998</v>
      </c>
      <c r="J47" s="412">
        <f t="shared" si="5"/>
        <v>23.315491999999999</v>
      </c>
    </row>
    <row r="48" spans="1:14" ht="13.5" thickBot="1">
      <c r="A48" s="394" t="s">
        <v>359</v>
      </c>
      <c r="B48" s="305" t="s">
        <v>21</v>
      </c>
      <c r="C48" s="305" t="s">
        <v>391</v>
      </c>
      <c r="D48" s="306">
        <f>D47</f>
        <v>22.636399999999998</v>
      </c>
      <c r="E48" s="306">
        <f t="shared" si="6"/>
        <v>21.957307999999998</v>
      </c>
      <c r="F48" s="306">
        <f t="shared" si="7"/>
        <v>23.315491999999999</v>
      </c>
      <c r="G48" s="306">
        <f t="shared" si="4"/>
        <v>21.957307999999998</v>
      </c>
      <c r="H48" s="306">
        <f t="shared" si="4"/>
        <v>23.315491999999999</v>
      </c>
      <c r="I48" s="306">
        <f t="shared" si="4"/>
        <v>21.957307999999998</v>
      </c>
      <c r="J48" s="306">
        <f t="shared" si="5"/>
        <v>23.315491999999999</v>
      </c>
    </row>
    <row r="49" spans="1:10" ht="13.5" thickBot="1">
      <c r="A49" s="394" t="s">
        <v>358</v>
      </c>
      <c r="B49" s="305" t="s">
        <v>65</v>
      </c>
      <c r="C49" s="305" t="s">
        <v>391</v>
      </c>
      <c r="D49" s="306">
        <f>'working ZWL'!H3</f>
        <v>1.6056999999999999</v>
      </c>
      <c r="E49" s="306">
        <f t="shared" si="6"/>
        <v>1.5575289999999999</v>
      </c>
      <c r="F49" s="398">
        <f t="shared" si="7"/>
        <v>1.6538709999999999</v>
      </c>
      <c r="G49" s="398">
        <f t="shared" si="4"/>
        <v>1.5575289999999999</v>
      </c>
      <c r="H49" s="398">
        <f t="shared" si="4"/>
        <v>1.6538709999999999</v>
      </c>
      <c r="I49" s="306">
        <f t="shared" si="4"/>
        <v>1.5575289999999999</v>
      </c>
      <c r="J49" s="306">
        <f t="shared" si="5"/>
        <v>1.6538709999999999</v>
      </c>
    </row>
    <row r="50" spans="1:10" ht="13.5" thickBot="1">
      <c r="A50" s="394" t="s">
        <v>359</v>
      </c>
      <c r="B50" s="305" t="s">
        <v>65</v>
      </c>
      <c r="C50" s="305" t="s">
        <v>391</v>
      </c>
      <c r="D50" s="306">
        <f t="shared" ref="D50:J50" si="8">D49</f>
        <v>1.6056999999999999</v>
      </c>
      <c r="E50" s="306">
        <f t="shared" si="6"/>
        <v>1.5575289999999999</v>
      </c>
      <c r="F50" s="306">
        <f t="shared" si="7"/>
        <v>1.6538709999999999</v>
      </c>
      <c r="G50" s="306">
        <f t="shared" si="8"/>
        <v>1.5575289999999999</v>
      </c>
      <c r="H50" s="306">
        <f t="shared" si="8"/>
        <v>1.6538709999999999</v>
      </c>
      <c r="I50" s="306">
        <f t="shared" si="8"/>
        <v>1.5575289999999999</v>
      </c>
      <c r="J50" s="306">
        <f t="shared" si="8"/>
        <v>1.6538709999999999</v>
      </c>
    </row>
    <row r="51" spans="1:10" ht="13.5" thickBot="1">
      <c r="A51" s="394" t="s">
        <v>358</v>
      </c>
      <c r="B51" s="305" t="s">
        <v>391</v>
      </c>
      <c r="C51" s="305" t="s">
        <v>64</v>
      </c>
      <c r="D51" s="306">
        <f>'working ZWL'!H6</f>
        <v>0.83420000000000005</v>
      </c>
      <c r="E51" s="306">
        <f t="shared" si="6"/>
        <v>0.80917400000000006</v>
      </c>
      <c r="F51" s="306">
        <f t="shared" si="7"/>
        <v>0.85922600000000005</v>
      </c>
      <c r="G51" s="306">
        <f>E51</f>
        <v>0.80917400000000006</v>
      </c>
      <c r="H51" s="306">
        <f>F51</f>
        <v>0.85922600000000005</v>
      </c>
      <c r="I51" s="306">
        <f>G51</f>
        <v>0.80917400000000006</v>
      </c>
      <c r="J51" s="306">
        <f>F51</f>
        <v>0.85922600000000005</v>
      </c>
    </row>
    <row r="52" spans="1:10" ht="13.5" thickBot="1">
      <c r="A52" s="394" t="s">
        <v>359</v>
      </c>
      <c r="B52" s="305" t="s">
        <v>391</v>
      </c>
      <c r="C52" s="305" t="s">
        <v>64</v>
      </c>
      <c r="D52" s="306">
        <f t="shared" ref="D52:J52" si="9">D51</f>
        <v>0.83420000000000005</v>
      </c>
      <c r="E52" s="306">
        <f t="shared" si="6"/>
        <v>0.80917400000000006</v>
      </c>
      <c r="F52" s="306">
        <f t="shared" si="7"/>
        <v>0.85922600000000005</v>
      </c>
      <c r="G52" s="306">
        <f t="shared" si="9"/>
        <v>0.80917400000000006</v>
      </c>
      <c r="H52" s="306">
        <f t="shared" si="9"/>
        <v>0.85922600000000005</v>
      </c>
      <c r="I52" s="306">
        <f t="shared" si="9"/>
        <v>0.80917400000000006</v>
      </c>
      <c r="J52" s="306">
        <f t="shared" si="9"/>
        <v>0.85922600000000005</v>
      </c>
    </row>
    <row r="53" spans="1:10" ht="13.5" thickBot="1">
      <c r="A53" s="394" t="s">
        <v>358</v>
      </c>
      <c r="B53" s="305" t="s">
        <v>71</v>
      </c>
      <c r="C53" s="305" t="s">
        <v>391</v>
      </c>
      <c r="D53" s="306">
        <f>'working ZWL'!H2</f>
        <v>11.8041</v>
      </c>
      <c r="E53" s="306">
        <f t="shared" si="6"/>
        <v>11.449977000000001</v>
      </c>
      <c r="F53" s="306">
        <f t="shared" si="7"/>
        <v>12.158223</v>
      </c>
      <c r="G53" s="306">
        <f>E53</f>
        <v>11.449977000000001</v>
      </c>
      <c r="H53" s="306">
        <f>F53</f>
        <v>12.158223</v>
      </c>
      <c r="I53" s="306">
        <f>G53</f>
        <v>11.449977000000001</v>
      </c>
      <c r="J53" s="306">
        <f>F53</f>
        <v>12.158223</v>
      </c>
    </row>
    <row r="54" spans="1:10" ht="13.5" thickBot="1">
      <c r="A54" s="394" t="s">
        <v>359</v>
      </c>
      <c r="B54" s="305" t="s">
        <v>71</v>
      </c>
      <c r="C54" s="305" t="s">
        <v>391</v>
      </c>
      <c r="D54" s="306">
        <f t="shared" ref="D54" si="10">D53</f>
        <v>11.8041</v>
      </c>
      <c r="E54" s="306">
        <f t="shared" si="6"/>
        <v>11.449977000000001</v>
      </c>
      <c r="F54" s="306">
        <f t="shared" si="7"/>
        <v>12.158223</v>
      </c>
      <c r="G54" s="306">
        <f t="shared" ref="G54" si="11">G53</f>
        <v>11.449977000000001</v>
      </c>
      <c r="H54" s="306">
        <f t="shared" ref="H54" si="12">H53</f>
        <v>12.158223</v>
      </c>
      <c r="I54" s="306">
        <f t="shared" ref="I54" si="13">I53</f>
        <v>11.449977000000001</v>
      </c>
      <c r="J54" s="306">
        <f t="shared" ref="J54" si="14">J53</f>
        <v>12.158223</v>
      </c>
    </row>
    <row r="55" spans="1:10" ht="13.5" thickBot="1">
      <c r="A55" s="394" t="s">
        <v>358</v>
      </c>
      <c r="B55" s="305" t="s">
        <v>391</v>
      </c>
      <c r="C55" s="305" t="s">
        <v>79</v>
      </c>
      <c r="D55" s="306">
        <f>'working ZWL'!H4</f>
        <v>7.6200000000000004E-2</v>
      </c>
      <c r="E55" s="306">
        <f t="shared" si="6"/>
        <v>7.3914000000000007E-2</v>
      </c>
      <c r="F55" s="306">
        <f t="shared" si="7"/>
        <v>7.8486E-2</v>
      </c>
      <c r="G55" s="306">
        <f>E55</f>
        <v>7.3914000000000007E-2</v>
      </c>
      <c r="H55" s="306">
        <f>F55</f>
        <v>7.8486E-2</v>
      </c>
      <c r="I55" s="306">
        <f>G55</f>
        <v>7.3914000000000007E-2</v>
      </c>
      <c r="J55" s="306">
        <f>F55</f>
        <v>7.8486E-2</v>
      </c>
    </row>
    <row r="56" spans="1:10" ht="13.5" thickBot="1">
      <c r="A56" s="394" t="s">
        <v>359</v>
      </c>
      <c r="B56" s="305" t="s">
        <v>391</v>
      </c>
      <c r="C56" s="305" t="s">
        <v>79</v>
      </c>
      <c r="D56" s="306">
        <f t="shared" ref="D56" si="15">D55</f>
        <v>7.6200000000000004E-2</v>
      </c>
      <c r="E56" s="306">
        <f t="shared" si="6"/>
        <v>7.3914000000000007E-2</v>
      </c>
      <c r="F56" s="306">
        <f t="shared" si="7"/>
        <v>7.8486E-2</v>
      </c>
      <c r="G56" s="306">
        <f t="shared" ref="G56" si="16">G55</f>
        <v>7.3914000000000007E-2</v>
      </c>
      <c r="H56" s="306">
        <f t="shared" ref="H56" si="17">H55</f>
        <v>7.8486E-2</v>
      </c>
      <c r="I56" s="306">
        <f t="shared" ref="I56" si="18">I55</f>
        <v>7.3914000000000007E-2</v>
      </c>
      <c r="J56" s="306">
        <f t="shared" ref="J56" si="19">J55</f>
        <v>7.8486E-2</v>
      </c>
    </row>
    <row r="57" spans="1:10" ht="13.5" thickBot="1">
      <c r="A57" s="394" t="s">
        <v>358</v>
      </c>
      <c r="B57" s="305" t="s">
        <v>391</v>
      </c>
      <c r="C57" s="305" t="s">
        <v>87</v>
      </c>
      <c r="D57" s="306">
        <f>'working ZWL'!H7</f>
        <v>5.6300000000000003E-2</v>
      </c>
      <c r="E57" s="306">
        <f t="shared" si="6"/>
        <v>5.4611E-2</v>
      </c>
      <c r="F57" s="306">
        <f t="shared" si="7"/>
        <v>5.7989000000000006E-2</v>
      </c>
      <c r="G57" s="306">
        <f>E57</f>
        <v>5.4611E-2</v>
      </c>
      <c r="H57" s="306">
        <f>F57</f>
        <v>5.7989000000000006E-2</v>
      </c>
      <c r="I57" s="306">
        <f>G57</f>
        <v>5.4611E-2</v>
      </c>
      <c r="J57" s="306">
        <f>F57</f>
        <v>5.7989000000000006E-2</v>
      </c>
    </row>
    <row r="58" spans="1:10" ht="13.5" thickBot="1">
      <c r="A58" s="394" t="s">
        <v>359</v>
      </c>
      <c r="B58" s="305" t="s">
        <v>391</v>
      </c>
      <c r="C58" s="305" t="s">
        <v>87</v>
      </c>
      <c r="D58" s="306">
        <f t="shared" ref="D58:D60" si="20">D57</f>
        <v>5.6300000000000003E-2</v>
      </c>
      <c r="E58" s="306">
        <f t="shared" si="6"/>
        <v>5.4611E-2</v>
      </c>
      <c r="F58" s="306">
        <f t="shared" si="7"/>
        <v>5.7989000000000006E-2</v>
      </c>
      <c r="G58" s="306">
        <f t="shared" ref="G58" si="21">G57</f>
        <v>5.4611E-2</v>
      </c>
      <c r="H58" s="306">
        <f t="shared" ref="H58" si="22">H57</f>
        <v>5.7989000000000006E-2</v>
      </c>
      <c r="I58" s="306">
        <f t="shared" ref="I58" si="23">I57</f>
        <v>5.4611E-2</v>
      </c>
      <c r="J58" s="306">
        <f t="shared" ref="J58" si="24">J57</f>
        <v>5.7989000000000006E-2</v>
      </c>
    </row>
    <row r="59" spans="1:10" ht="13.5" thickBot="1">
      <c r="A59" s="394" t="s">
        <v>358</v>
      </c>
      <c r="B59" s="305" t="s">
        <v>391</v>
      </c>
      <c r="C59" s="305" t="s">
        <v>360</v>
      </c>
      <c r="D59" s="306">
        <f>'working ZWL'!H11</f>
        <v>0.40260000000000001</v>
      </c>
      <c r="E59" s="306">
        <f t="shared" si="6"/>
        <v>0.39052199999999998</v>
      </c>
      <c r="F59" s="306">
        <f t="shared" si="7"/>
        <v>0.41467800000000005</v>
      </c>
      <c r="G59" s="306">
        <f>E59</f>
        <v>0.39052199999999998</v>
      </c>
      <c r="H59" s="306">
        <f>F59</f>
        <v>0.41467800000000005</v>
      </c>
      <c r="I59" s="306">
        <f>G59</f>
        <v>0.39052199999999998</v>
      </c>
      <c r="J59" s="306">
        <f>F59</f>
        <v>0.41467800000000005</v>
      </c>
    </row>
    <row r="60" spans="1:10" ht="13.5" thickBot="1">
      <c r="A60" s="394" t="s">
        <v>359</v>
      </c>
      <c r="B60" s="305" t="s">
        <v>391</v>
      </c>
      <c r="C60" s="305" t="s">
        <v>360</v>
      </c>
      <c r="D60" s="306">
        <f t="shared" si="20"/>
        <v>0.40260000000000001</v>
      </c>
      <c r="E60" s="306">
        <f t="shared" si="6"/>
        <v>0.39052199999999998</v>
      </c>
      <c r="F60" s="306">
        <f t="shared" si="7"/>
        <v>0.41467800000000005</v>
      </c>
      <c r="G60" s="306">
        <f t="shared" ref="G60" si="25">G59</f>
        <v>0.39052199999999998</v>
      </c>
      <c r="H60" s="306">
        <f t="shared" ref="H60" si="26">H59</f>
        <v>0.41467800000000005</v>
      </c>
      <c r="I60" s="306">
        <f t="shared" ref="I60" si="27">I59</f>
        <v>0.39052199999999998</v>
      </c>
      <c r="J60" s="306">
        <f t="shared" ref="J60" si="28">J59</f>
        <v>0.41467800000000005</v>
      </c>
    </row>
    <row r="61" spans="1:10" ht="13.5" thickBot="1">
      <c r="A61" s="394" t="s">
        <v>358</v>
      </c>
      <c r="B61" s="305" t="s">
        <v>391</v>
      </c>
      <c r="C61" s="305" t="s">
        <v>361</v>
      </c>
      <c r="D61" s="306">
        <f>'working ZWL'!H12</f>
        <v>4.1349999999999998</v>
      </c>
      <c r="E61" s="306">
        <f t="shared" si="6"/>
        <v>4.0109499999999993</v>
      </c>
      <c r="F61" s="306">
        <f t="shared" si="7"/>
        <v>4.2590500000000002</v>
      </c>
      <c r="G61" s="306">
        <f>E61</f>
        <v>4.0109499999999993</v>
      </c>
      <c r="H61" s="306">
        <f>F61</f>
        <v>4.2590500000000002</v>
      </c>
      <c r="I61" s="306">
        <f>G61</f>
        <v>4.0109499999999993</v>
      </c>
      <c r="J61" s="306">
        <f>F61</f>
        <v>4.2590500000000002</v>
      </c>
    </row>
    <row r="62" spans="1:10" ht="13.5" thickBot="1">
      <c r="A62" s="394" t="s">
        <v>359</v>
      </c>
      <c r="B62" s="305" t="s">
        <v>391</v>
      </c>
      <c r="C62" s="305" t="s">
        <v>361</v>
      </c>
      <c r="D62" s="306">
        <f t="shared" ref="D62" si="29">D61</f>
        <v>4.1349999999999998</v>
      </c>
      <c r="E62" s="306">
        <f t="shared" si="6"/>
        <v>4.0109499999999993</v>
      </c>
      <c r="F62" s="306">
        <f t="shared" si="7"/>
        <v>4.2590500000000002</v>
      </c>
      <c r="G62" s="306">
        <f t="shared" ref="G62" si="30">G61</f>
        <v>4.0109499999999993</v>
      </c>
      <c r="H62" s="306">
        <f t="shared" ref="H62" si="31">H61</f>
        <v>4.2590500000000002</v>
      </c>
      <c r="I62" s="306">
        <f t="shared" ref="I62" si="32">I61</f>
        <v>4.0109499999999993</v>
      </c>
      <c r="J62" s="306">
        <f t="shared" ref="J62" si="33">J61</f>
        <v>4.2590500000000002</v>
      </c>
    </row>
    <row r="63" spans="1:10" ht="13.5" thickBot="1">
      <c r="A63" s="394" t="s">
        <v>358</v>
      </c>
      <c r="B63" s="305" t="s">
        <v>391</v>
      </c>
      <c r="C63" s="305" t="s">
        <v>84</v>
      </c>
      <c r="D63" s="306">
        <f>'working ZWL'!H5</f>
        <v>6.36</v>
      </c>
      <c r="E63" s="306">
        <f t="shared" si="6"/>
        <v>6.1692</v>
      </c>
      <c r="F63" s="306">
        <f t="shared" si="7"/>
        <v>6.5508000000000006</v>
      </c>
      <c r="G63" s="306">
        <f>E63</f>
        <v>6.1692</v>
      </c>
      <c r="H63" s="306">
        <f>F63</f>
        <v>6.5508000000000006</v>
      </c>
      <c r="I63" s="306">
        <f>G63</f>
        <v>6.1692</v>
      </c>
      <c r="J63" s="306">
        <f>F63</f>
        <v>6.5508000000000006</v>
      </c>
    </row>
    <row r="64" spans="1:10" ht="13.5" thickBot="1">
      <c r="A64" s="394" t="s">
        <v>359</v>
      </c>
      <c r="B64" s="305" t="s">
        <v>391</v>
      </c>
      <c r="C64" s="305" t="s">
        <v>84</v>
      </c>
      <c r="D64" s="306">
        <f t="shared" ref="D64" si="34">D63</f>
        <v>6.36</v>
      </c>
      <c r="E64" s="306">
        <f t="shared" si="6"/>
        <v>6.1692</v>
      </c>
      <c r="F64" s="306">
        <f t="shared" si="7"/>
        <v>6.5508000000000006</v>
      </c>
      <c r="G64" s="306">
        <f t="shared" ref="G64" si="35">G63</f>
        <v>6.1692</v>
      </c>
      <c r="H64" s="306">
        <f t="shared" ref="H64" si="36">H63</f>
        <v>6.5508000000000006</v>
      </c>
      <c r="I64" s="306">
        <f t="shared" ref="I64" si="37">I63</f>
        <v>6.1692</v>
      </c>
      <c r="J64" s="306">
        <f t="shared" ref="J64" si="38">J63</f>
        <v>6.5508000000000006</v>
      </c>
    </row>
    <row r="65" spans="1:10" ht="13.5" thickBot="1">
      <c r="A65" s="394" t="s">
        <v>358</v>
      </c>
      <c r="B65" s="305" t="s">
        <v>391</v>
      </c>
      <c r="C65" s="305" t="s">
        <v>362</v>
      </c>
      <c r="D65" s="306">
        <f>'working ZWL'!H13</f>
        <v>5.85</v>
      </c>
      <c r="E65" s="306">
        <f t="shared" si="6"/>
        <v>5.6744999999999992</v>
      </c>
      <c r="F65" s="306">
        <f t="shared" si="7"/>
        <v>6.0255000000000001</v>
      </c>
      <c r="G65" s="306">
        <f>E65</f>
        <v>5.6744999999999992</v>
      </c>
      <c r="H65" s="306">
        <f>F65</f>
        <v>6.0255000000000001</v>
      </c>
      <c r="I65" s="306">
        <f>G65</f>
        <v>5.6744999999999992</v>
      </c>
      <c r="J65" s="306">
        <f>F65</f>
        <v>6.0255000000000001</v>
      </c>
    </row>
    <row r="66" spans="1:10" ht="13.5" thickBot="1">
      <c r="A66" s="394" t="s">
        <v>359</v>
      </c>
      <c r="B66" s="305" t="s">
        <v>391</v>
      </c>
      <c r="C66" s="305" t="s">
        <v>362</v>
      </c>
      <c r="D66" s="306">
        <f t="shared" ref="D66" si="39">D65</f>
        <v>5.85</v>
      </c>
      <c r="E66" s="306">
        <f t="shared" si="6"/>
        <v>5.6744999999999992</v>
      </c>
      <c r="F66" s="306">
        <f t="shared" si="7"/>
        <v>6.0255000000000001</v>
      </c>
      <c r="G66" s="306">
        <f t="shared" ref="G66" si="40">G65</f>
        <v>5.6744999999999992</v>
      </c>
      <c r="H66" s="306">
        <f t="shared" ref="H66" si="41">H65</f>
        <v>6.0255000000000001</v>
      </c>
      <c r="I66" s="306">
        <f t="shared" ref="I66" si="42">I65</f>
        <v>5.6744999999999992</v>
      </c>
      <c r="J66" s="306">
        <f t="shared" ref="J66" si="43">J65</f>
        <v>6.0255000000000001</v>
      </c>
    </row>
    <row r="67" spans="1:10" ht="13.5" thickBot="1">
      <c r="A67" s="394" t="s">
        <v>358</v>
      </c>
      <c r="B67" s="305" t="s">
        <v>391</v>
      </c>
      <c r="C67" s="305" t="s">
        <v>363</v>
      </c>
      <c r="D67" s="306">
        <f>'working ZWL'!H14</f>
        <v>42.515000000000001</v>
      </c>
      <c r="E67" s="306">
        <f t="shared" si="6"/>
        <v>41.239550000000001</v>
      </c>
      <c r="F67" s="306">
        <f t="shared" si="7"/>
        <v>43.79045</v>
      </c>
      <c r="G67" s="306">
        <f>E67</f>
        <v>41.239550000000001</v>
      </c>
      <c r="H67" s="306">
        <f>F67</f>
        <v>43.79045</v>
      </c>
      <c r="I67" s="306">
        <f>G67</f>
        <v>41.239550000000001</v>
      </c>
      <c r="J67" s="306">
        <f>F67</f>
        <v>43.79045</v>
      </c>
    </row>
    <row r="68" spans="1:10" ht="13.5" thickBot="1">
      <c r="A68" s="394" t="s">
        <v>359</v>
      </c>
      <c r="B68" s="305" t="s">
        <v>391</v>
      </c>
      <c r="C68" s="305" t="s">
        <v>363</v>
      </c>
      <c r="D68" s="306">
        <f t="shared" ref="D68" si="44">D67</f>
        <v>42.515000000000001</v>
      </c>
      <c r="E68" s="306">
        <f t="shared" si="6"/>
        <v>41.239550000000001</v>
      </c>
      <c r="F68" s="306">
        <f t="shared" si="7"/>
        <v>43.79045</v>
      </c>
      <c r="G68" s="306">
        <f t="shared" ref="G68" si="45">G67</f>
        <v>41.239550000000001</v>
      </c>
      <c r="H68" s="306">
        <f t="shared" ref="H68" si="46">H67</f>
        <v>43.79045</v>
      </c>
      <c r="I68" s="306">
        <f t="shared" ref="I68" si="47">I67</f>
        <v>41.239550000000001</v>
      </c>
      <c r="J68" s="306">
        <f t="shared" ref="J68" si="48">J67</f>
        <v>43.79045</v>
      </c>
    </row>
    <row r="69" spans="1:10" ht="13.5" thickBot="1">
      <c r="A69" s="394" t="s">
        <v>358</v>
      </c>
      <c r="B69" s="305" t="s">
        <v>391</v>
      </c>
      <c r="C69" s="305" t="s">
        <v>364</v>
      </c>
      <c r="D69" s="306">
        <f>'working ZWL'!H10</f>
        <v>0.5534</v>
      </c>
      <c r="E69" s="306">
        <f t="shared" si="6"/>
        <v>0.536798</v>
      </c>
      <c r="F69" s="306">
        <f t="shared" si="7"/>
        <v>0.57000200000000001</v>
      </c>
      <c r="G69" s="306">
        <f>E69</f>
        <v>0.536798</v>
      </c>
      <c r="H69" s="306">
        <f>F69</f>
        <v>0.57000200000000001</v>
      </c>
      <c r="I69" s="306">
        <f>G69</f>
        <v>0.536798</v>
      </c>
      <c r="J69" s="306">
        <f>F69</f>
        <v>0.57000200000000001</v>
      </c>
    </row>
    <row r="70" spans="1:10" ht="13.5" thickBot="1">
      <c r="A70" s="394" t="s">
        <v>359</v>
      </c>
      <c r="B70" s="305" t="s">
        <v>391</v>
      </c>
      <c r="C70" s="305" t="s">
        <v>364</v>
      </c>
      <c r="D70" s="306">
        <f t="shared" ref="D70:D72" si="49">D69</f>
        <v>0.5534</v>
      </c>
      <c r="E70" s="306">
        <f t="shared" si="6"/>
        <v>0.536798</v>
      </c>
      <c r="F70" s="306">
        <f t="shared" si="7"/>
        <v>0.57000200000000001</v>
      </c>
      <c r="G70" s="306">
        <f t="shared" ref="G70:G72" si="50">G69</f>
        <v>0.536798</v>
      </c>
      <c r="H70" s="306">
        <f t="shared" ref="H70:H72" si="51">H69</f>
        <v>0.57000200000000001</v>
      </c>
      <c r="I70" s="306">
        <f t="shared" ref="I70:I72" si="52">I69</f>
        <v>0.536798</v>
      </c>
      <c r="J70" s="306">
        <f t="shared" ref="J70:J72" si="53">J69</f>
        <v>0.57000200000000001</v>
      </c>
    </row>
    <row r="71" spans="1:10" ht="13.5" thickBot="1">
      <c r="A71" s="394" t="s">
        <v>358</v>
      </c>
      <c r="B71" s="305" t="s">
        <v>391</v>
      </c>
      <c r="C71" s="305" t="s">
        <v>365</v>
      </c>
      <c r="D71" s="306">
        <f>'working ZWL'!H15</f>
        <v>0.84330000000000005</v>
      </c>
      <c r="E71" s="306">
        <f t="shared" si="6"/>
        <v>0.81800099999999998</v>
      </c>
      <c r="F71" s="306">
        <f t="shared" si="7"/>
        <v>0.86859900000000012</v>
      </c>
      <c r="G71" s="306">
        <f>E71</f>
        <v>0.81800099999999998</v>
      </c>
      <c r="H71" s="306">
        <f>F71</f>
        <v>0.86859900000000012</v>
      </c>
      <c r="I71" s="306">
        <f>G71</f>
        <v>0.81800099999999998</v>
      </c>
      <c r="J71" s="306">
        <f>F71</f>
        <v>0.86859900000000012</v>
      </c>
    </row>
    <row r="72" spans="1:10" ht="13.5" thickBot="1">
      <c r="A72" s="395" t="s">
        <v>359</v>
      </c>
      <c r="B72" s="305" t="s">
        <v>391</v>
      </c>
      <c r="C72" s="305" t="s">
        <v>365</v>
      </c>
      <c r="D72" s="306">
        <f t="shared" si="49"/>
        <v>0.84330000000000005</v>
      </c>
      <c r="E72" s="306">
        <f t="shared" si="6"/>
        <v>0.81800099999999998</v>
      </c>
      <c r="F72" s="306">
        <f t="shared" si="7"/>
        <v>0.86859900000000012</v>
      </c>
      <c r="G72" s="306">
        <f t="shared" si="50"/>
        <v>0.81800099999999998</v>
      </c>
      <c r="H72" s="306">
        <f t="shared" si="51"/>
        <v>0.86859900000000012</v>
      </c>
      <c r="I72" s="306">
        <f t="shared" si="52"/>
        <v>0.81800099999999998</v>
      </c>
      <c r="J72" s="306">
        <f t="shared" si="53"/>
        <v>0.86859900000000012</v>
      </c>
    </row>
  </sheetData>
  <pageMargins left="0.7" right="0.7" top="0.75" bottom="0.75" header="0.3" footer="0.3"/>
  <pageSetup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M167"/>
  <sheetViews>
    <sheetView workbookViewId="0">
      <selection sqref="A1:XFD1048576"/>
    </sheetView>
  </sheetViews>
  <sheetFormatPr defaultRowHeight="12.75"/>
  <cols>
    <col min="2" max="2" width="15.42578125" bestFit="1" customWidth="1"/>
    <col min="3" max="3" width="11" bestFit="1" customWidth="1"/>
    <col min="10" max="10" width="11" bestFit="1" customWidth="1"/>
    <col min="11" max="11" width="10.140625" bestFit="1" customWidth="1"/>
  </cols>
  <sheetData>
    <row r="2" spans="1:13">
      <c r="C2" t="s">
        <v>280</v>
      </c>
      <c r="G2" t="s">
        <v>51</v>
      </c>
      <c r="H2" t="s">
        <v>281</v>
      </c>
      <c r="L2" t="s">
        <v>51</v>
      </c>
      <c r="M2" t="s">
        <v>281</v>
      </c>
    </row>
    <row r="3" spans="1:13">
      <c r="A3" t="s">
        <v>282</v>
      </c>
      <c r="B3" s="271" t="e">
        <f ca="1">_xll.TR(A3,B2)</f>
        <v>#NAME?</v>
      </c>
      <c r="C3" s="271" t="e">
        <f ca="1">_xll.TR(B3:B167,C2)</f>
        <v>#NAME?</v>
      </c>
      <c r="E3" t="s">
        <v>279</v>
      </c>
      <c r="F3" t="e">
        <f ca="1">_xll.TR(E3,F2)</f>
        <v>#NAME?</v>
      </c>
      <c r="G3" s="271" t="e">
        <f ca="1">_xll.TR(F3:F19,G2:H2)</f>
        <v>#NAME?</v>
      </c>
      <c r="H3" s="271" t="s">
        <v>506</v>
      </c>
      <c r="J3" t="s">
        <v>283</v>
      </c>
      <c r="K3" s="271" t="e">
        <f ca="1">_xll.TR(J3,K2)</f>
        <v>#NAME?</v>
      </c>
      <c r="L3" s="271" t="e">
        <f ca="1">_xll.TR(K3:K7,L2:M2)</f>
        <v>#NAME?</v>
      </c>
      <c r="M3" s="271">
        <v>3.75</v>
      </c>
    </row>
    <row r="4" spans="1:13">
      <c r="B4" s="273" t="s">
        <v>214</v>
      </c>
      <c r="C4" s="271">
        <v>1.56088</v>
      </c>
      <c r="F4" s="199" t="s">
        <v>334</v>
      </c>
      <c r="G4" s="276">
        <v>6.4</v>
      </c>
      <c r="H4" s="276">
        <v>7.65</v>
      </c>
      <c r="K4" s="273" t="s">
        <v>275</v>
      </c>
      <c r="L4" s="271">
        <v>2.75</v>
      </c>
      <c r="M4" s="271">
        <v>3.75</v>
      </c>
    </row>
    <row r="5" spans="1:13">
      <c r="B5" s="273" t="s">
        <v>216</v>
      </c>
      <c r="C5" s="273">
        <v>1.6608800000000001</v>
      </c>
      <c r="F5" s="199" t="s">
        <v>335</v>
      </c>
      <c r="G5" s="276">
        <v>6.25</v>
      </c>
      <c r="H5" s="276">
        <v>7.5</v>
      </c>
      <c r="K5" s="273" t="s">
        <v>276</v>
      </c>
      <c r="L5" s="271">
        <v>2.8000000000000003</v>
      </c>
      <c r="M5" s="271">
        <v>3.8000000000000003</v>
      </c>
    </row>
    <row r="6" spans="1:13">
      <c r="B6" s="273" t="s">
        <v>217</v>
      </c>
      <c r="C6" s="271">
        <v>1.7657500000000002</v>
      </c>
      <c r="F6" s="199" t="s">
        <v>336</v>
      </c>
      <c r="G6" s="276">
        <v>6.25</v>
      </c>
      <c r="H6" s="276">
        <v>7</v>
      </c>
      <c r="K6" s="273" t="s">
        <v>277</v>
      </c>
      <c r="L6" s="271">
        <v>2.85</v>
      </c>
      <c r="M6" s="271">
        <v>3.85</v>
      </c>
    </row>
    <row r="7" spans="1:13">
      <c r="B7" s="273" t="s">
        <v>218</v>
      </c>
      <c r="C7" s="271">
        <v>1.7941300000000002</v>
      </c>
      <c r="F7" s="199" t="s">
        <v>337</v>
      </c>
      <c r="G7" s="276">
        <v>6</v>
      </c>
      <c r="H7" s="276">
        <v>7</v>
      </c>
      <c r="K7" s="273" t="s">
        <v>278</v>
      </c>
      <c r="L7" s="271">
        <v>2.9</v>
      </c>
      <c r="M7" s="271">
        <v>3.9</v>
      </c>
    </row>
    <row r="8" spans="1:13">
      <c r="B8" s="273" t="s">
        <v>221</v>
      </c>
      <c r="C8" s="271">
        <v>1.8217500000000002</v>
      </c>
      <c r="F8" s="199" t="s">
        <v>338</v>
      </c>
      <c r="G8" s="276">
        <v>6</v>
      </c>
      <c r="H8" s="276">
        <v>7</v>
      </c>
      <c r="K8" s="383">
        <v>43672</v>
      </c>
    </row>
    <row r="9" spans="1:13">
      <c r="B9" s="273" t="s">
        <v>227</v>
      </c>
      <c r="C9" s="273">
        <v>1.8945000000000001</v>
      </c>
      <c r="F9" s="199" t="s">
        <v>339</v>
      </c>
      <c r="G9" s="276">
        <v>6</v>
      </c>
      <c r="H9" s="276">
        <v>7</v>
      </c>
    </row>
    <row r="10" spans="1:13">
      <c r="B10" s="273" t="s">
        <v>228</v>
      </c>
      <c r="C10" s="273">
        <v>0.68300000000000005</v>
      </c>
      <c r="F10" s="199" t="s">
        <v>340</v>
      </c>
      <c r="G10" s="276">
        <v>6</v>
      </c>
      <c r="H10" s="276">
        <v>7</v>
      </c>
      <c r="K10" t="s">
        <v>381</v>
      </c>
    </row>
    <row r="11" spans="1:13">
      <c r="B11" s="273" t="s">
        <v>229</v>
      </c>
      <c r="C11" s="271">
        <v>0.6833800000000001</v>
      </c>
      <c r="F11" s="199" t="s">
        <v>341</v>
      </c>
      <c r="G11" s="276">
        <v>6</v>
      </c>
      <c r="H11" s="276">
        <v>7</v>
      </c>
    </row>
    <row r="12" spans="1:13">
      <c r="B12" s="273" t="s">
        <v>231</v>
      </c>
      <c r="C12" s="273">
        <v>0.63350000000000006</v>
      </c>
      <c r="F12" s="199" t="s">
        <v>342</v>
      </c>
      <c r="G12" s="276">
        <v>6</v>
      </c>
      <c r="H12" s="276">
        <v>7</v>
      </c>
    </row>
    <row r="13" spans="1:13">
      <c r="B13" s="273" t="s">
        <v>232</v>
      </c>
      <c r="C13" s="273">
        <v>0.66</v>
      </c>
      <c r="F13" s="199" t="s">
        <v>343</v>
      </c>
      <c r="G13" s="276">
        <v>6</v>
      </c>
      <c r="H13" s="276">
        <v>7</v>
      </c>
    </row>
    <row r="14" spans="1:13">
      <c r="B14" s="273" t="s">
        <v>233</v>
      </c>
      <c r="C14" s="273">
        <v>0.69713000000000003</v>
      </c>
      <c r="F14" s="199" t="s">
        <v>344</v>
      </c>
      <c r="G14" s="276">
        <v>6</v>
      </c>
      <c r="H14" s="276">
        <v>7</v>
      </c>
    </row>
    <row r="15" spans="1:13">
      <c r="B15" s="273" t="s">
        <v>236</v>
      </c>
      <c r="C15" s="273">
        <v>0.7458800000000001</v>
      </c>
      <c r="F15" s="199" t="s">
        <v>345</v>
      </c>
      <c r="G15" s="276">
        <v>6</v>
      </c>
      <c r="H15" s="276">
        <v>7</v>
      </c>
    </row>
    <row r="16" spans="1:13">
      <c r="B16" s="273" t="s">
        <v>242</v>
      </c>
      <c r="C16" s="273">
        <v>0.81288000000000005</v>
      </c>
      <c r="F16" s="199" t="s">
        <v>346</v>
      </c>
      <c r="G16" s="276">
        <v>6.0200000000000005</v>
      </c>
      <c r="H16" s="276">
        <v>7.0200000000000005</v>
      </c>
    </row>
    <row r="17" spans="2:8">
      <c r="B17" s="273" t="s">
        <v>284</v>
      </c>
      <c r="C17" s="271">
        <v>-0.77780000000000005</v>
      </c>
      <c r="F17" s="199" t="s">
        <v>347</v>
      </c>
      <c r="G17" s="277">
        <v>6.03</v>
      </c>
      <c r="H17" s="277">
        <v>7.03</v>
      </c>
    </row>
    <row r="18" spans="2:8">
      <c r="B18" s="273" t="s">
        <v>285</v>
      </c>
      <c r="C18" s="271">
        <v>-0.79360000000000008</v>
      </c>
      <c r="F18" s="199" t="s">
        <v>348</v>
      </c>
      <c r="G18" s="277">
        <v>6.05</v>
      </c>
      <c r="H18" s="277">
        <v>7.05</v>
      </c>
    </row>
    <row r="19" spans="2:8">
      <c r="B19" s="273" t="s">
        <v>286</v>
      </c>
      <c r="C19" s="271">
        <v>-0.76700000000000002</v>
      </c>
      <c r="F19" s="199" t="s">
        <v>213</v>
      </c>
      <c r="G19" s="271">
        <v>6.05</v>
      </c>
      <c r="H19" s="271">
        <v>7.05</v>
      </c>
    </row>
    <row r="20" spans="2:8">
      <c r="B20" s="273" t="s">
        <v>287</v>
      </c>
      <c r="C20" s="273">
        <v>-0.71520000000000006</v>
      </c>
    </row>
    <row r="21" spans="2:8">
      <c r="B21" s="273" t="s">
        <v>288</v>
      </c>
      <c r="C21" s="271">
        <v>-0.66920000000000002</v>
      </c>
    </row>
    <row r="22" spans="2:8">
      <c r="B22" s="273" t="s">
        <v>291</v>
      </c>
      <c r="C22" s="271">
        <v>-0.62220000000000009</v>
      </c>
    </row>
    <row r="23" spans="2:8">
      <c r="B23" s="273" t="s">
        <v>297</v>
      </c>
      <c r="C23" s="271">
        <v>-0.49020000000000002</v>
      </c>
    </row>
    <row r="24" spans="2:8">
      <c r="B24" s="273" t="s">
        <v>298</v>
      </c>
      <c r="C24" s="273">
        <v>-9.8670000000000008E-2</v>
      </c>
    </row>
    <row r="25" spans="2:8">
      <c r="B25" s="273" t="s">
        <v>299</v>
      </c>
      <c r="C25" s="273">
        <v>-8.0330000000000013E-2</v>
      </c>
    </row>
    <row r="26" spans="2:8">
      <c r="B26" s="273" t="s">
        <v>301</v>
      </c>
      <c r="C26" s="271">
        <v>-9.2670000000000002E-2</v>
      </c>
    </row>
    <row r="27" spans="2:8">
      <c r="B27" s="273" t="s">
        <v>302</v>
      </c>
      <c r="C27" s="273">
        <v>-0.05</v>
      </c>
    </row>
    <row r="28" spans="2:8">
      <c r="B28" s="273" t="s">
        <v>303</v>
      </c>
      <c r="C28" s="273">
        <v>-4.4330000000000001E-2</v>
      </c>
    </row>
    <row r="29" spans="2:8">
      <c r="B29" s="273" t="s">
        <v>306</v>
      </c>
      <c r="C29" s="273">
        <v>1.95E-2</v>
      </c>
    </row>
    <row r="30" spans="2:8">
      <c r="B30" s="273" t="s">
        <v>312</v>
      </c>
      <c r="C30" s="273">
        <v>0.12267000000000002</v>
      </c>
    </row>
    <row r="31" spans="2:8">
      <c r="B31" s="273" t="s">
        <v>243</v>
      </c>
      <c r="C31" s="273">
        <v>-0.56729000000000007</v>
      </c>
    </row>
    <row r="32" spans="2:8">
      <c r="B32" s="273" t="s">
        <v>244</v>
      </c>
      <c r="C32" s="271">
        <v>-0.54714000000000007</v>
      </c>
    </row>
    <row r="33" spans="2:3">
      <c r="B33" s="273" t="s">
        <v>246</v>
      </c>
      <c r="C33" s="271">
        <v>-0.50943000000000005</v>
      </c>
    </row>
    <row r="34" spans="2:3">
      <c r="B34" s="273" t="s">
        <v>247</v>
      </c>
      <c r="C34" s="271">
        <v>-0.44186000000000003</v>
      </c>
    </row>
    <row r="35" spans="2:3">
      <c r="B35" s="273" t="s">
        <v>248</v>
      </c>
      <c r="C35" s="273">
        <v>-0.41886000000000001</v>
      </c>
    </row>
    <row r="36" spans="2:3">
      <c r="B36" s="273" t="s">
        <v>251</v>
      </c>
      <c r="C36" s="271">
        <v>-0.36171000000000003</v>
      </c>
    </row>
    <row r="37" spans="2:3">
      <c r="B37" s="273" t="s">
        <v>257</v>
      </c>
      <c r="C37" s="271">
        <v>-0.27214000000000005</v>
      </c>
    </row>
    <row r="38" spans="2:3">
      <c r="B38" s="273" t="s">
        <v>288</v>
      </c>
      <c r="C38" s="271">
        <v>-0.66920000000000002</v>
      </c>
    </row>
    <row r="39" spans="2:3">
      <c r="B39" s="273" t="s">
        <v>289</v>
      </c>
      <c r="C39" s="273" t="s">
        <v>506</v>
      </c>
    </row>
    <row r="40" spans="2:3">
      <c r="B40" s="273" t="s">
        <v>290</v>
      </c>
      <c r="C40" s="273" t="s">
        <v>506</v>
      </c>
    </row>
    <row r="41" spans="2:3">
      <c r="B41" s="273" t="s">
        <v>291</v>
      </c>
      <c r="C41" s="271">
        <v>-0.62220000000000009</v>
      </c>
    </row>
    <row r="42" spans="2:3">
      <c r="B42" s="273" t="s">
        <v>292</v>
      </c>
      <c r="C42" s="273" t="s">
        <v>506</v>
      </c>
    </row>
    <row r="43" spans="2:3">
      <c r="B43" s="273" t="s">
        <v>293</v>
      </c>
      <c r="C43" s="273" t="s">
        <v>506</v>
      </c>
    </row>
    <row r="44" spans="2:3">
      <c r="B44" s="273" t="s">
        <v>294</v>
      </c>
      <c r="C44" s="273" t="s">
        <v>506</v>
      </c>
    </row>
    <row r="45" spans="2:3">
      <c r="B45" s="273" t="s">
        <v>295</v>
      </c>
      <c r="C45" s="273" t="s">
        <v>506</v>
      </c>
    </row>
    <row r="46" spans="2:3">
      <c r="B46" s="273" t="s">
        <v>296</v>
      </c>
      <c r="C46" s="273" t="s">
        <v>506</v>
      </c>
    </row>
    <row r="47" spans="2:3">
      <c r="B47" s="273" t="s">
        <v>297</v>
      </c>
      <c r="C47" s="271">
        <v>-0.49020000000000002</v>
      </c>
    </row>
    <row r="48" spans="2:3">
      <c r="B48" s="273" t="s">
        <v>298</v>
      </c>
      <c r="C48" s="271">
        <v>-9.8670000000000008E-2</v>
      </c>
    </row>
    <row r="49" spans="2:3">
      <c r="B49" s="273" t="s">
        <v>299</v>
      </c>
      <c r="C49" s="271">
        <v>-8.0330000000000013E-2</v>
      </c>
    </row>
    <row r="50" spans="2:3">
      <c r="B50" s="273" t="s">
        <v>300</v>
      </c>
      <c r="C50" s="273" t="s">
        <v>506</v>
      </c>
    </row>
    <row r="51" spans="2:3">
      <c r="B51" s="273" t="s">
        <v>301</v>
      </c>
      <c r="C51" s="271">
        <v>-9.2670000000000002E-2</v>
      </c>
    </row>
    <row r="52" spans="2:3">
      <c r="B52" s="273" t="s">
        <v>302</v>
      </c>
      <c r="C52" s="271">
        <v>-0.05</v>
      </c>
    </row>
    <row r="53" spans="2:3">
      <c r="B53" s="273" t="s">
        <v>303</v>
      </c>
      <c r="C53" s="271">
        <v>-4.4330000000000001E-2</v>
      </c>
    </row>
    <row r="54" spans="2:3">
      <c r="B54" s="273" t="s">
        <v>304</v>
      </c>
      <c r="C54" s="273" t="s">
        <v>506</v>
      </c>
    </row>
    <row r="55" spans="2:3">
      <c r="B55" s="273" t="s">
        <v>305</v>
      </c>
      <c r="C55" s="273" t="s">
        <v>506</v>
      </c>
    </row>
    <row r="56" spans="2:3">
      <c r="B56" s="273" t="s">
        <v>306</v>
      </c>
      <c r="C56" s="271">
        <v>1.95E-2</v>
      </c>
    </row>
    <row r="57" spans="2:3">
      <c r="B57" s="273" t="s">
        <v>307</v>
      </c>
      <c r="C57" s="273" t="s">
        <v>506</v>
      </c>
    </row>
    <row r="58" spans="2:3">
      <c r="B58" s="273" t="s">
        <v>308</v>
      </c>
      <c r="C58" s="273" t="s">
        <v>506</v>
      </c>
    </row>
    <row r="59" spans="2:3">
      <c r="B59" s="273" t="s">
        <v>309</v>
      </c>
      <c r="C59" s="273" t="s">
        <v>506</v>
      </c>
    </row>
    <row r="60" spans="2:3">
      <c r="B60" s="273" t="s">
        <v>310</v>
      </c>
      <c r="C60" s="273" t="s">
        <v>506</v>
      </c>
    </row>
    <row r="61" spans="2:3">
      <c r="B61" s="273" t="s">
        <v>311</v>
      </c>
      <c r="C61" s="273" t="s">
        <v>506</v>
      </c>
    </row>
    <row r="62" spans="2:3">
      <c r="B62" s="273" t="s">
        <v>312</v>
      </c>
      <c r="C62" s="271">
        <v>0.12267000000000002</v>
      </c>
    </row>
    <row r="63" spans="2:3">
      <c r="B63" s="273" t="s">
        <v>243</v>
      </c>
      <c r="C63" s="271">
        <v>-0.56729000000000007</v>
      </c>
    </row>
    <row r="64" spans="2:3">
      <c r="B64" s="273" t="s">
        <v>244</v>
      </c>
      <c r="C64" s="271">
        <v>-0.54714000000000007</v>
      </c>
    </row>
    <row r="65" spans="2:3">
      <c r="B65" s="273" t="s">
        <v>245</v>
      </c>
      <c r="C65" s="273" t="s">
        <v>506</v>
      </c>
    </row>
    <row r="66" spans="2:3">
      <c r="B66" s="273" t="s">
        <v>246</v>
      </c>
      <c r="C66" s="271">
        <v>-0.50943000000000005</v>
      </c>
    </row>
    <row r="67" spans="2:3">
      <c r="B67" s="273" t="s">
        <v>247</v>
      </c>
      <c r="C67" s="271">
        <v>-0.44186000000000003</v>
      </c>
    </row>
    <row r="68" spans="2:3">
      <c r="B68" s="273" t="s">
        <v>248</v>
      </c>
      <c r="C68" s="271">
        <v>-0.41886000000000001</v>
      </c>
    </row>
    <row r="69" spans="2:3">
      <c r="B69" s="273" t="s">
        <v>249</v>
      </c>
      <c r="C69" s="273" t="s">
        <v>506</v>
      </c>
    </row>
    <row r="70" spans="2:3">
      <c r="B70" s="273" t="s">
        <v>250</v>
      </c>
      <c r="C70" s="273" t="s">
        <v>506</v>
      </c>
    </row>
    <row r="71" spans="2:3">
      <c r="B71" s="273" t="s">
        <v>251</v>
      </c>
      <c r="C71" s="271">
        <v>-0.36171000000000003</v>
      </c>
    </row>
    <row r="72" spans="2:3">
      <c r="B72" s="273" t="s">
        <v>252</v>
      </c>
      <c r="C72" s="273" t="s">
        <v>506</v>
      </c>
    </row>
    <row r="73" spans="2:3">
      <c r="B73" s="273" t="s">
        <v>253</v>
      </c>
      <c r="C73" s="273" t="s">
        <v>506</v>
      </c>
    </row>
    <row r="74" spans="2:3">
      <c r="B74" s="273" t="s">
        <v>254</v>
      </c>
      <c r="C74" s="273" t="s">
        <v>506</v>
      </c>
    </row>
    <row r="75" spans="2:3">
      <c r="B75" s="273" t="s">
        <v>255</v>
      </c>
      <c r="C75" s="273" t="s">
        <v>506</v>
      </c>
    </row>
    <row r="76" spans="2:3">
      <c r="B76" s="273" t="s">
        <v>256</v>
      </c>
      <c r="C76" s="273" t="s">
        <v>506</v>
      </c>
    </row>
    <row r="77" spans="2:3">
      <c r="B77" s="273" t="s">
        <v>257</v>
      </c>
      <c r="C77" s="271">
        <v>-0.27214000000000005</v>
      </c>
    </row>
    <row r="78" spans="2:3">
      <c r="B78" s="273" t="s">
        <v>258</v>
      </c>
      <c r="C78" s="273" t="s">
        <v>506</v>
      </c>
    </row>
    <row r="79" spans="2:3">
      <c r="B79" s="273" t="s">
        <v>259</v>
      </c>
      <c r="C79" s="273" t="s">
        <v>506</v>
      </c>
    </row>
    <row r="80" spans="2:3">
      <c r="B80" s="273" t="s">
        <v>260</v>
      </c>
      <c r="C80" s="273" t="s">
        <v>506</v>
      </c>
    </row>
    <row r="81" spans="2:3">
      <c r="B81" s="273" t="s">
        <v>261</v>
      </c>
      <c r="C81" s="273" t="s">
        <v>506</v>
      </c>
    </row>
    <row r="82" spans="2:3">
      <c r="B82" s="273" t="s">
        <v>262</v>
      </c>
      <c r="C82" s="273" t="s">
        <v>506</v>
      </c>
    </row>
    <row r="83" spans="2:3">
      <c r="B83" s="273" t="s">
        <v>263</v>
      </c>
      <c r="C83" s="273" t="s">
        <v>506</v>
      </c>
    </row>
    <row r="84" spans="2:3">
      <c r="B84" s="273" t="s">
        <v>264</v>
      </c>
      <c r="C84" s="273" t="s">
        <v>506</v>
      </c>
    </row>
    <row r="85" spans="2:3">
      <c r="B85" s="273" t="s">
        <v>265</v>
      </c>
      <c r="C85" s="273" t="s">
        <v>506</v>
      </c>
    </row>
    <row r="86" spans="2:3">
      <c r="B86" s="273" t="s">
        <v>266</v>
      </c>
      <c r="C86" s="273" t="s">
        <v>506</v>
      </c>
    </row>
    <row r="87" spans="2:3">
      <c r="B87" s="273" t="s">
        <v>267</v>
      </c>
      <c r="C87" s="273" t="s">
        <v>506</v>
      </c>
    </row>
    <row r="88" spans="2:3">
      <c r="B88" s="273" t="s">
        <v>268</v>
      </c>
      <c r="C88" s="273" t="s">
        <v>506</v>
      </c>
    </row>
    <row r="89" spans="2:3">
      <c r="B89" s="273" t="s">
        <v>269</v>
      </c>
      <c r="C89" s="273" t="s">
        <v>506</v>
      </c>
    </row>
    <row r="90" spans="2:3">
      <c r="B90" s="273" t="s">
        <v>270</v>
      </c>
      <c r="C90" s="273" t="s">
        <v>506</v>
      </c>
    </row>
    <row r="91" spans="2:3">
      <c r="B91" s="273" t="s">
        <v>271</v>
      </c>
      <c r="C91" s="273" t="s">
        <v>506</v>
      </c>
    </row>
    <row r="92" spans="2:3">
      <c r="B92" s="273" t="s">
        <v>272</v>
      </c>
      <c r="C92" s="273" t="s">
        <v>506</v>
      </c>
    </row>
    <row r="93" spans="2:3">
      <c r="B93" s="273" t="s">
        <v>273</v>
      </c>
      <c r="C93" s="273" t="s">
        <v>506</v>
      </c>
    </row>
    <row r="94" spans="2:3">
      <c r="B94" s="273" t="s">
        <v>274</v>
      </c>
      <c r="C94" s="273" t="s">
        <v>506</v>
      </c>
    </row>
    <row r="95" spans="2:3">
      <c r="B95" s="273" t="s">
        <v>135</v>
      </c>
      <c r="C95" s="273" t="s">
        <v>506</v>
      </c>
    </row>
    <row r="96" spans="2:3">
      <c r="B96" s="273" t="s">
        <v>136</v>
      </c>
      <c r="C96" s="273" t="s">
        <v>506</v>
      </c>
    </row>
    <row r="97" spans="2:3">
      <c r="B97" s="273" t="s">
        <v>137</v>
      </c>
      <c r="C97" s="273" t="s">
        <v>506</v>
      </c>
    </row>
    <row r="98" spans="2:3">
      <c r="B98" s="273" t="s">
        <v>138</v>
      </c>
      <c r="C98" s="273" t="s">
        <v>506</v>
      </c>
    </row>
    <row r="99" spans="2:3">
      <c r="B99" s="273" t="s">
        <v>139</v>
      </c>
      <c r="C99" s="273" t="s">
        <v>506</v>
      </c>
    </row>
    <row r="100" spans="2:3">
      <c r="B100" s="273" t="s">
        <v>140</v>
      </c>
      <c r="C100" s="273" t="s">
        <v>506</v>
      </c>
    </row>
    <row r="101" spans="2:3">
      <c r="B101" s="273" t="s">
        <v>141</v>
      </c>
      <c r="C101" s="273" t="s">
        <v>506</v>
      </c>
    </row>
    <row r="102" spans="2:3">
      <c r="B102" s="273" t="s">
        <v>142</v>
      </c>
      <c r="C102" s="273" t="s">
        <v>506</v>
      </c>
    </row>
    <row r="103" spans="2:3">
      <c r="B103" s="273" t="s">
        <v>143</v>
      </c>
      <c r="C103" s="273" t="s">
        <v>506</v>
      </c>
    </row>
    <row r="104" spans="2:3">
      <c r="B104" s="273" t="s">
        <v>144</v>
      </c>
      <c r="C104" s="273" t="s">
        <v>506</v>
      </c>
    </row>
    <row r="105" spans="2:3">
      <c r="B105" s="273" t="s">
        <v>145</v>
      </c>
      <c r="C105" s="273" t="s">
        <v>506</v>
      </c>
    </row>
    <row r="106" spans="2:3">
      <c r="B106" s="273" t="s">
        <v>146</v>
      </c>
      <c r="C106" s="273" t="s">
        <v>506</v>
      </c>
    </row>
    <row r="107" spans="2:3">
      <c r="B107" s="273" t="s">
        <v>147</v>
      </c>
      <c r="C107" s="273" t="s">
        <v>506</v>
      </c>
    </row>
    <row r="108" spans="2:3">
      <c r="B108" s="273" t="s">
        <v>313</v>
      </c>
      <c r="C108" s="273" t="s">
        <v>506</v>
      </c>
    </row>
    <row r="109" spans="2:3">
      <c r="B109" s="273" t="s">
        <v>314</v>
      </c>
      <c r="C109" s="273" t="s">
        <v>506</v>
      </c>
    </row>
    <row r="110" spans="2:3">
      <c r="B110" s="273" t="s">
        <v>315</v>
      </c>
      <c r="C110" s="273" t="s">
        <v>506</v>
      </c>
    </row>
    <row r="111" spans="2:3">
      <c r="B111" s="273" t="s">
        <v>316</v>
      </c>
      <c r="C111" s="273" t="s">
        <v>506</v>
      </c>
    </row>
    <row r="112" spans="2:3">
      <c r="B112" s="273" t="s">
        <v>317</v>
      </c>
      <c r="C112" s="273" t="s">
        <v>506</v>
      </c>
    </row>
    <row r="113" spans="2:3">
      <c r="B113" s="273" t="s">
        <v>318</v>
      </c>
      <c r="C113" s="273" t="s">
        <v>506</v>
      </c>
    </row>
    <row r="114" spans="2:3">
      <c r="B114" s="273" t="s">
        <v>319</v>
      </c>
      <c r="C114" s="273" t="s">
        <v>506</v>
      </c>
    </row>
    <row r="115" spans="2:3">
      <c r="B115" s="273" t="s">
        <v>320</v>
      </c>
      <c r="C115" s="273" t="s">
        <v>506</v>
      </c>
    </row>
    <row r="116" spans="2:3">
      <c r="B116" s="273" t="s">
        <v>321</v>
      </c>
      <c r="C116" s="273" t="s">
        <v>506</v>
      </c>
    </row>
    <row r="117" spans="2:3">
      <c r="B117" s="273" t="s">
        <v>148</v>
      </c>
      <c r="C117" s="273" t="s">
        <v>506</v>
      </c>
    </row>
    <row r="118" spans="2:3">
      <c r="B118" s="273" t="s">
        <v>149</v>
      </c>
      <c r="C118" s="273" t="s">
        <v>506</v>
      </c>
    </row>
    <row r="119" spans="2:3">
      <c r="B119" s="273" t="s">
        <v>150</v>
      </c>
      <c r="C119" s="273" t="s">
        <v>506</v>
      </c>
    </row>
    <row r="120" spans="2:3">
      <c r="B120" s="273" t="s">
        <v>151</v>
      </c>
      <c r="C120" s="273" t="s">
        <v>506</v>
      </c>
    </row>
    <row r="121" spans="2:3">
      <c r="B121" s="273" t="s">
        <v>152</v>
      </c>
      <c r="C121" s="273" t="s">
        <v>506</v>
      </c>
    </row>
    <row r="122" spans="2:3">
      <c r="B122" s="273" t="s">
        <v>153</v>
      </c>
      <c r="C122" s="273" t="s">
        <v>506</v>
      </c>
    </row>
    <row r="123" spans="2:3">
      <c r="B123" s="273" t="s">
        <v>154</v>
      </c>
      <c r="C123" s="273" t="s">
        <v>506</v>
      </c>
    </row>
    <row r="124" spans="2:3">
      <c r="B124" s="273" t="s">
        <v>155</v>
      </c>
      <c r="C124" s="273" t="s">
        <v>506</v>
      </c>
    </row>
    <row r="125" spans="2:3">
      <c r="B125" s="273" t="s">
        <v>156</v>
      </c>
      <c r="C125" s="273" t="s">
        <v>506</v>
      </c>
    </row>
    <row r="126" spans="2:3">
      <c r="B126" s="273" t="s">
        <v>157</v>
      </c>
      <c r="C126" s="273" t="s">
        <v>506</v>
      </c>
    </row>
    <row r="127" spans="2:3">
      <c r="B127" s="273" t="s">
        <v>158</v>
      </c>
      <c r="C127" s="273" t="s">
        <v>506</v>
      </c>
    </row>
    <row r="128" spans="2:3">
      <c r="B128" s="273" t="s">
        <v>159</v>
      </c>
      <c r="C128" s="273" t="s">
        <v>506</v>
      </c>
    </row>
    <row r="129" spans="2:3">
      <c r="B129" s="273" t="s">
        <v>160</v>
      </c>
      <c r="C129" s="273" t="s">
        <v>506</v>
      </c>
    </row>
    <row r="130" spans="2:3">
      <c r="B130" s="273" t="s">
        <v>161</v>
      </c>
      <c r="C130" s="273" t="s">
        <v>506</v>
      </c>
    </row>
    <row r="131" spans="2:3">
      <c r="B131" s="273" t="s">
        <v>162</v>
      </c>
      <c r="C131" s="273" t="s">
        <v>506</v>
      </c>
    </row>
    <row r="132" spans="2:3">
      <c r="B132" s="273" t="s">
        <v>163</v>
      </c>
      <c r="C132" s="273" t="s">
        <v>506</v>
      </c>
    </row>
    <row r="133" spans="2:3">
      <c r="B133" s="273" t="s">
        <v>164</v>
      </c>
      <c r="C133" s="273" t="s">
        <v>506</v>
      </c>
    </row>
    <row r="134" spans="2:3">
      <c r="B134" s="273" t="s">
        <v>165</v>
      </c>
      <c r="C134" s="273" t="s">
        <v>506</v>
      </c>
    </row>
    <row r="135" spans="2:3">
      <c r="B135" s="273" t="s">
        <v>166</v>
      </c>
      <c r="C135" s="273" t="s">
        <v>506</v>
      </c>
    </row>
    <row r="136" spans="2:3">
      <c r="B136" s="273" t="s">
        <v>167</v>
      </c>
      <c r="C136" s="273" t="s">
        <v>506</v>
      </c>
    </row>
    <row r="137" spans="2:3">
      <c r="B137" s="273" t="s">
        <v>168</v>
      </c>
      <c r="C137" s="273" t="s">
        <v>506</v>
      </c>
    </row>
    <row r="138" spans="2:3">
      <c r="B138" s="273" t="s">
        <v>169</v>
      </c>
      <c r="C138" s="273" t="s">
        <v>506</v>
      </c>
    </row>
    <row r="139" spans="2:3">
      <c r="B139" s="273" t="s">
        <v>170</v>
      </c>
      <c r="C139" s="273" t="s">
        <v>506</v>
      </c>
    </row>
    <row r="140" spans="2:3">
      <c r="B140" s="273" t="s">
        <v>171</v>
      </c>
      <c r="C140" s="273" t="s">
        <v>506</v>
      </c>
    </row>
    <row r="141" spans="2:3">
      <c r="B141" s="273" t="s">
        <v>172</v>
      </c>
      <c r="C141" s="273" t="s">
        <v>506</v>
      </c>
    </row>
    <row r="142" spans="2:3">
      <c r="B142" s="273" t="s">
        <v>173</v>
      </c>
      <c r="C142" s="273" t="s">
        <v>506</v>
      </c>
    </row>
    <row r="143" spans="2:3">
      <c r="B143" s="273" t="s">
        <v>174</v>
      </c>
      <c r="C143" s="273" t="s">
        <v>506</v>
      </c>
    </row>
    <row r="144" spans="2:3">
      <c r="B144" s="273" t="s">
        <v>175</v>
      </c>
      <c r="C144" s="273" t="s">
        <v>506</v>
      </c>
    </row>
    <row r="145" spans="2:3">
      <c r="B145" s="273" t="s">
        <v>176</v>
      </c>
      <c r="C145" s="273" t="s">
        <v>506</v>
      </c>
    </row>
    <row r="146" spans="2:3">
      <c r="B146" s="273" t="s">
        <v>177</v>
      </c>
      <c r="C146" s="273" t="s">
        <v>506</v>
      </c>
    </row>
    <row r="147" spans="2:3">
      <c r="B147" s="273" t="s">
        <v>178</v>
      </c>
      <c r="C147" s="273" t="s">
        <v>506</v>
      </c>
    </row>
    <row r="148" spans="2:3">
      <c r="B148" s="273" t="s">
        <v>179</v>
      </c>
      <c r="C148" s="273" t="s">
        <v>506</v>
      </c>
    </row>
    <row r="149" spans="2:3">
      <c r="B149" s="273" t="s">
        <v>180</v>
      </c>
      <c r="C149" s="273" t="s">
        <v>506</v>
      </c>
    </row>
    <row r="150" spans="2:3">
      <c r="B150" s="273" t="s">
        <v>181</v>
      </c>
      <c r="C150" s="273" t="s">
        <v>506</v>
      </c>
    </row>
    <row r="151" spans="2:3">
      <c r="B151" s="273" t="s">
        <v>182</v>
      </c>
      <c r="C151" s="273" t="s">
        <v>506</v>
      </c>
    </row>
    <row r="152" spans="2:3">
      <c r="B152" s="273" t="s">
        <v>183</v>
      </c>
      <c r="C152" s="273" t="s">
        <v>506</v>
      </c>
    </row>
    <row r="153" spans="2:3">
      <c r="B153" s="273" t="s">
        <v>184</v>
      </c>
      <c r="C153" s="273" t="s">
        <v>506</v>
      </c>
    </row>
    <row r="154" spans="2:3">
      <c r="B154" s="273" t="s">
        <v>185</v>
      </c>
      <c r="C154" s="273" t="s">
        <v>506</v>
      </c>
    </row>
    <row r="155" spans="2:3">
      <c r="B155" s="273" t="s">
        <v>186</v>
      </c>
      <c r="C155" s="273" t="s">
        <v>506</v>
      </c>
    </row>
    <row r="156" spans="2:3">
      <c r="B156" s="273" t="s">
        <v>187</v>
      </c>
      <c r="C156" s="273" t="s">
        <v>506</v>
      </c>
    </row>
    <row r="157" spans="2:3">
      <c r="B157" s="273" t="s">
        <v>188</v>
      </c>
      <c r="C157" s="273" t="s">
        <v>506</v>
      </c>
    </row>
    <row r="158" spans="2:3">
      <c r="B158" s="273" t="s">
        <v>189</v>
      </c>
      <c r="C158" s="273" t="s">
        <v>506</v>
      </c>
    </row>
    <row r="159" spans="2:3">
      <c r="B159" s="273" t="s">
        <v>190</v>
      </c>
      <c r="C159" s="273" t="s">
        <v>506</v>
      </c>
    </row>
    <row r="160" spans="2:3">
      <c r="B160" s="273" t="s">
        <v>191</v>
      </c>
      <c r="C160" s="273" t="s">
        <v>506</v>
      </c>
    </row>
    <row r="161" spans="2:3">
      <c r="B161" s="273" t="s">
        <v>192</v>
      </c>
      <c r="C161" s="273" t="s">
        <v>506</v>
      </c>
    </row>
    <row r="162" spans="2:3">
      <c r="B162" s="273" t="s">
        <v>193</v>
      </c>
      <c r="C162" s="273" t="s">
        <v>506</v>
      </c>
    </row>
    <row r="163" spans="2:3">
      <c r="B163" s="273" t="s">
        <v>194</v>
      </c>
      <c r="C163" s="273" t="s">
        <v>506</v>
      </c>
    </row>
    <row r="164" spans="2:3">
      <c r="B164" s="273" t="s">
        <v>195</v>
      </c>
      <c r="C164" s="273" t="s">
        <v>506</v>
      </c>
    </row>
    <row r="165" spans="2:3">
      <c r="B165" s="273" t="s">
        <v>196</v>
      </c>
      <c r="C165" s="273" t="s">
        <v>506</v>
      </c>
    </row>
    <row r="166" spans="2:3">
      <c r="B166" s="273" t="s">
        <v>197</v>
      </c>
      <c r="C166" s="273" t="s">
        <v>506</v>
      </c>
    </row>
    <row r="167" spans="2:3">
      <c r="B167" s="273" t="s">
        <v>198</v>
      </c>
      <c r="C167" s="273" t="s">
        <v>506</v>
      </c>
    </row>
  </sheetData>
  <phoneticPr fontId="43"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External Rates</vt:lpstr>
      <vt:lpstr>External New</vt:lpstr>
      <vt:lpstr>NGOs</vt:lpstr>
      <vt:lpstr>Atm display</vt:lpstr>
      <vt:lpstr>branch display</vt:lpstr>
      <vt:lpstr>Staff Rates</vt:lpstr>
      <vt:lpstr>Revaluation Rates</vt:lpstr>
      <vt:lpstr>Apolo Rates</vt:lpstr>
      <vt:lpstr>Sheet2</vt:lpstr>
      <vt:lpstr>Sheet1</vt:lpstr>
      <vt:lpstr>Working</vt:lpstr>
      <vt:lpstr>Fx Calculator</vt:lpstr>
      <vt:lpstr>working ZWL</vt:lpstr>
      <vt:lpstr>SPOT_RATES</vt:lpstr>
      <vt:lpstr>Sheet5</vt:lpstr>
      <vt:lpstr>website</vt:lpstr>
      <vt:lpstr>'External Rates'!OLE_LINK2</vt:lpstr>
      <vt:lpstr>NGOs!OLE_LINK2</vt:lpstr>
      <vt:lpstr>'Atm display'!Print_Area</vt:lpstr>
      <vt:lpstr>'branch display'!Print_Area</vt:lpstr>
      <vt:lpstr>'External Rates'!Print_Area</vt:lpstr>
      <vt:lpstr>NGOs!Print_Area</vt:lpstr>
      <vt:lpstr>'Revaluation Rates'!Print_Area</vt:lpstr>
      <vt:lpstr>'Staff Rates'!Print_Area</vt:lpstr>
    </vt:vector>
  </TitlesOfParts>
  <Company>Barclays Bank Plc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Mujuru, Tsitsi : BB Seychelles</dc:creator>
  <cp:lastModifiedBy>G04653960</cp:lastModifiedBy>
  <cp:lastPrinted>2020-01-24T06:29:21Z</cp:lastPrinted>
  <dcterms:created xsi:type="dcterms:W3CDTF">2002-01-17T08:55:44Z</dcterms:created>
  <dcterms:modified xsi:type="dcterms:W3CDTF">2020-01-24T06:30:32Z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1707529439</vt:i4>
  </property>
  <property fmtid="{D5CDD505-2E9C-101B-9397-08002B2CF9AE}" pid="3" name="_NewReviewCycle">
    <vt:lpwstr/>
  </property>
  <property fmtid="{D5CDD505-2E9C-101B-9397-08002B2CF9AE}" pid="4" name="_EmailSubject">
    <vt:lpwstr>24/01/2020 Rates</vt:lpwstr>
  </property>
  <property fmtid="{D5CDD505-2E9C-101B-9397-08002B2CF9AE}" pid="5" name="_AuthorEmail">
    <vt:lpwstr>Tendai.Chaitezvi@firstcapitalbank.co.zw</vt:lpwstr>
  </property>
  <property fmtid="{D5CDD505-2E9C-101B-9397-08002B2CF9AE}" pid="6" name="_AuthorEmailDisplayName">
    <vt:lpwstr>Chaitezvi, Tendai:First Capital Bank Zimbabwe</vt:lpwstr>
  </property>
  <property fmtid="{D5CDD505-2E9C-101B-9397-08002B2CF9AE}" pid="7" name="_PreviousAdHocReviewCycleID">
    <vt:i4>-2010289832</vt:i4>
  </property>
</Properties>
</file>